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atistik\Statistik\Statistik\01_Trafikstatistikker\01_Officielle trafikstatistikker\01 Månedsstatistik\2025\"/>
    </mc:Choice>
  </mc:AlternateContent>
  <xr:revisionPtr revIDLastSave="0" documentId="8_{2F05DBEC-89B9-44A3-B066-4DC9D3349A37}" xr6:coauthVersionLast="47" xr6:coauthVersionMax="47" xr10:uidLastSave="{00000000-0000-0000-0000-000000000000}"/>
  <bookViews>
    <workbookView xWindow="-120" yWindow="-120" windowWidth="29040" windowHeight="15840" xr2:uid="{DA29EA46-F805-4117-9A66-986DA21925C1}"/>
  </bookViews>
  <sheets>
    <sheet name="Passengers" sheetId="1" r:id="rId1"/>
    <sheet name="Passengers year to date" sheetId="2" r:id="rId2"/>
    <sheet name="Movements" sheetId="3" r:id="rId3"/>
    <sheet name="Roskilde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4" l="1"/>
  <c r="P10" i="4"/>
  <c r="R10" i="4" s="1"/>
  <c r="N10" i="4"/>
  <c r="M10" i="4"/>
  <c r="O10" i="4" s="1"/>
  <c r="K10" i="4"/>
  <c r="J10" i="4"/>
  <c r="I10" i="4"/>
  <c r="G10" i="4"/>
  <c r="F10" i="4"/>
  <c r="H10" i="4" s="1"/>
  <c r="R8" i="4"/>
  <c r="Q8" i="4"/>
  <c r="Q12" i="4" s="1"/>
  <c r="P8" i="4"/>
  <c r="P12" i="4" s="1"/>
  <c r="R12" i="4" s="1"/>
  <c r="O8" i="4"/>
  <c r="N8" i="4"/>
  <c r="M8" i="4"/>
  <c r="J8" i="4"/>
  <c r="I8" i="4"/>
  <c r="I12" i="4" s="1"/>
  <c r="H8" i="4"/>
  <c r="G8" i="4"/>
  <c r="G12" i="4" s="1"/>
  <c r="F8" i="4"/>
  <c r="F12" i="4" s="1"/>
  <c r="H12" i="4" s="1"/>
  <c r="Q6" i="4"/>
  <c r="P6" i="4"/>
  <c r="R6" i="4" s="1"/>
  <c r="N6" i="4"/>
  <c r="N12" i="4" s="1"/>
  <c r="M6" i="4"/>
  <c r="M12" i="4" s="1"/>
  <c r="O12" i="4" s="1"/>
  <c r="K6" i="4"/>
  <c r="J6" i="4"/>
  <c r="J12" i="4" s="1"/>
  <c r="I6" i="4"/>
  <c r="G6" i="4"/>
  <c r="F6" i="4"/>
  <c r="H6" i="4" s="1"/>
  <c r="Q4" i="4"/>
  <c r="P4" i="4"/>
  <c r="N4" i="4"/>
  <c r="M4" i="4"/>
  <c r="J4" i="4"/>
  <c r="I4" i="4"/>
  <c r="G4" i="4"/>
  <c r="F4" i="4"/>
  <c r="M3" i="4"/>
  <c r="F3" i="4"/>
  <c r="Q28" i="3"/>
  <c r="P28" i="3"/>
  <c r="O28" i="3"/>
  <c r="M28" i="3"/>
  <c r="L28" i="3"/>
  <c r="N28" i="3" s="1"/>
  <c r="J28" i="3"/>
  <c r="I28" i="3"/>
  <c r="H28" i="3"/>
  <c r="G28" i="3"/>
  <c r="F28" i="3"/>
  <c r="E28" i="3"/>
  <c r="P27" i="3"/>
  <c r="O27" i="3"/>
  <c r="Q27" i="3" s="1"/>
  <c r="N27" i="3"/>
  <c r="M27" i="3"/>
  <c r="L27" i="3"/>
  <c r="I27" i="3"/>
  <c r="H27" i="3"/>
  <c r="J27" i="3" s="1"/>
  <c r="F27" i="3"/>
  <c r="E27" i="3"/>
  <c r="G27" i="3" s="1"/>
  <c r="Q15" i="3"/>
  <c r="P15" i="3"/>
  <c r="O15" i="3"/>
  <c r="N15" i="3"/>
  <c r="M15" i="3"/>
  <c r="L15" i="3"/>
  <c r="I15" i="3"/>
  <c r="H15" i="3"/>
  <c r="J15" i="3" s="1"/>
  <c r="F15" i="3"/>
  <c r="E15" i="3"/>
  <c r="G15" i="3" s="1"/>
  <c r="P14" i="3"/>
  <c r="O14" i="3"/>
  <c r="Q14" i="3" s="1"/>
  <c r="M14" i="3"/>
  <c r="M16" i="3" s="1"/>
  <c r="L14" i="3"/>
  <c r="N14" i="3" s="1"/>
  <c r="J14" i="3"/>
  <c r="I14" i="3"/>
  <c r="I16" i="3" s="1"/>
  <c r="H14" i="3"/>
  <c r="F14" i="3"/>
  <c r="G14" i="3" s="1"/>
  <c r="E14" i="3"/>
  <c r="Q13" i="3"/>
  <c r="P13" i="3"/>
  <c r="P16" i="3" s="1"/>
  <c r="O13" i="3"/>
  <c r="O16" i="3" s="1"/>
  <c r="Q16" i="3" s="1"/>
  <c r="N13" i="3"/>
  <c r="M13" i="3"/>
  <c r="L13" i="3"/>
  <c r="L16" i="3" s="1"/>
  <c r="N16" i="3" s="1"/>
  <c r="I13" i="3"/>
  <c r="H13" i="3"/>
  <c r="H16" i="3" s="1"/>
  <c r="J16" i="3" s="1"/>
  <c r="F13" i="3"/>
  <c r="F16" i="3" s="1"/>
  <c r="E13" i="3"/>
  <c r="E16" i="3" s="1"/>
  <c r="G16" i="3" s="1"/>
  <c r="Q9" i="3"/>
  <c r="P9" i="3"/>
  <c r="P21" i="3" s="1"/>
  <c r="O9" i="3"/>
  <c r="O21" i="3" s="1"/>
  <c r="N9" i="3"/>
  <c r="M9" i="3"/>
  <c r="M21" i="3" s="1"/>
  <c r="L9" i="3"/>
  <c r="L21" i="3" s="1"/>
  <c r="I9" i="3"/>
  <c r="I21" i="3" s="1"/>
  <c r="H9" i="3"/>
  <c r="J9" i="3" s="1"/>
  <c r="F9" i="3"/>
  <c r="F21" i="3" s="1"/>
  <c r="E9" i="3"/>
  <c r="E21" i="3" s="1"/>
  <c r="G21" i="3" s="1"/>
  <c r="P8" i="3"/>
  <c r="P20" i="3" s="1"/>
  <c r="O8" i="3"/>
  <c r="Q8" i="3" s="1"/>
  <c r="M8" i="3"/>
  <c r="M20" i="3" s="1"/>
  <c r="L8" i="3"/>
  <c r="N8" i="3" s="1"/>
  <c r="J8" i="3"/>
  <c r="I8" i="3"/>
  <c r="I20" i="3" s="1"/>
  <c r="H8" i="3"/>
  <c r="H20" i="3" s="1"/>
  <c r="J20" i="3" s="1"/>
  <c r="F8" i="3"/>
  <c r="G8" i="3" s="1"/>
  <c r="E8" i="3"/>
  <c r="E20" i="3" s="1"/>
  <c r="Q7" i="3"/>
  <c r="P7" i="3"/>
  <c r="P10" i="3" s="1"/>
  <c r="O7" i="3"/>
  <c r="O19" i="3" s="1"/>
  <c r="N7" i="3"/>
  <c r="M7" i="3"/>
  <c r="M19" i="3" s="1"/>
  <c r="L7" i="3"/>
  <c r="L19" i="3" s="1"/>
  <c r="I7" i="3"/>
  <c r="I19" i="3" s="1"/>
  <c r="I22" i="3" s="1"/>
  <c r="H7" i="3"/>
  <c r="H10" i="3" s="1"/>
  <c r="F7" i="3"/>
  <c r="F19" i="3" s="1"/>
  <c r="E7" i="3"/>
  <c r="E19" i="3" s="1"/>
  <c r="I4" i="3"/>
  <c r="F4" i="3"/>
  <c r="P4" i="3" s="1"/>
  <c r="E4" i="3"/>
  <c r="O4" i="3" s="1"/>
  <c r="E3" i="3"/>
  <c r="L3" i="3" s="1"/>
  <c r="K16" i="2"/>
  <c r="N15" i="2"/>
  <c r="M15" i="2"/>
  <c r="L15" i="2"/>
  <c r="K15" i="2"/>
  <c r="J15" i="2"/>
  <c r="H15" i="2"/>
  <c r="P15" i="2" s="1"/>
  <c r="G15" i="2"/>
  <c r="F15" i="2"/>
  <c r="E15" i="2"/>
  <c r="I15" i="2" s="1"/>
  <c r="Q15" i="2" s="1"/>
  <c r="M14" i="2"/>
  <c r="L14" i="2"/>
  <c r="K14" i="2"/>
  <c r="J14" i="2"/>
  <c r="N14" i="2" s="1"/>
  <c r="G14" i="2"/>
  <c r="H14" i="2" s="1"/>
  <c r="P14" i="2" s="1"/>
  <c r="F14" i="2"/>
  <c r="E14" i="2"/>
  <c r="I14" i="2" s="1"/>
  <c r="Q14" i="2" s="1"/>
  <c r="L13" i="2"/>
  <c r="M13" i="2" s="1"/>
  <c r="M16" i="2" s="1"/>
  <c r="K13" i="2"/>
  <c r="J13" i="2"/>
  <c r="O13" i="2" s="1"/>
  <c r="H13" i="2"/>
  <c r="P13" i="2" s="1"/>
  <c r="G13" i="2"/>
  <c r="G16" i="2" s="1"/>
  <c r="F13" i="2"/>
  <c r="F16" i="2" s="1"/>
  <c r="E13" i="2"/>
  <c r="I13" i="2" s="1"/>
  <c r="G10" i="2"/>
  <c r="E10" i="2"/>
  <c r="L9" i="2"/>
  <c r="L21" i="2" s="1"/>
  <c r="K9" i="2"/>
  <c r="M9" i="2" s="1"/>
  <c r="M21" i="2" s="1"/>
  <c r="J9" i="2"/>
  <c r="J21" i="2" s="1"/>
  <c r="G9" i="2"/>
  <c r="G21" i="2" s="1"/>
  <c r="F9" i="2"/>
  <c r="H9" i="2" s="1"/>
  <c r="E9" i="2"/>
  <c r="E21" i="2" s="1"/>
  <c r="O8" i="2"/>
  <c r="L8" i="2"/>
  <c r="L20" i="2" s="1"/>
  <c r="K8" i="2"/>
  <c r="M8" i="2" s="1"/>
  <c r="J8" i="2"/>
  <c r="J20" i="2" s="1"/>
  <c r="G8" i="2"/>
  <c r="G20" i="2" s="1"/>
  <c r="F8" i="2"/>
  <c r="F20" i="2" s="1"/>
  <c r="E8" i="2"/>
  <c r="E20" i="2" s="1"/>
  <c r="L7" i="2"/>
  <c r="L19" i="2" s="1"/>
  <c r="L22" i="2" s="1"/>
  <c r="K7" i="2"/>
  <c r="K19" i="2" s="1"/>
  <c r="J7" i="2"/>
  <c r="J19" i="2" s="1"/>
  <c r="G7" i="2"/>
  <c r="G19" i="2" s="1"/>
  <c r="F7" i="2"/>
  <c r="H7" i="2" s="1"/>
  <c r="E7" i="2"/>
  <c r="O7" i="2" s="1"/>
  <c r="J2" i="2"/>
  <c r="E2" i="2"/>
  <c r="I1" i="2"/>
  <c r="J16" i="1"/>
  <c r="O15" i="1"/>
  <c r="M15" i="1"/>
  <c r="L15" i="1"/>
  <c r="K15" i="1"/>
  <c r="J15" i="1"/>
  <c r="N15" i="1" s="1"/>
  <c r="G15" i="1"/>
  <c r="F15" i="1"/>
  <c r="H15" i="1" s="1"/>
  <c r="P15" i="1" s="1"/>
  <c r="E15" i="1"/>
  <c r="I15" i="1" s="1"/>
  <c r="Q15" i="1" s="1"/>
  <c r="L14" i="1"/>
  <c r="K14" i="1"/>
  <c r="M14" i="1" s="1"/>
  <c r="J14" i="1"/>
  <c r="N14" i="1" s="1"/>
  <c r="I14" i="1"/>
  <c r="H14" i="1"/>
  <c r="G14" i="1"/>
  <c r="F14" i="1"/>
  <c r="E14" i="1"/>
  <c r="O14" i="1" s="1"/>
  <c r="O13" i="1"/>
  <c r="N13" i="1"/>
  <c r="M13" i="1"/>
  <c r="M16" i="1" s="1"/>
  <c r="L13" i="1"/>
  <c r="L16" i="1" s="1"/>
  <c r="K13" i="1"/>
  <c r="K16" i="1" s="1"/>
  <c r="J13" i="1"/>
  <c r="G13" i="1"/>
  <c r="G16" i="1" s="1"/>
  <c r="F13" i="1"/>
  <c r="F16" i="1" s="1"/>
  <c r="E13" i="1"/>
  <c r="E16" i="1" s="1"/>
  <c r="O16" i="1" s="1"/>
  <c r="L10" i="1"/>
  <c r="F10" i="1"/>
  <c r="O9" i="1"/>
  <c r="L9" i="1"/>
  <c r="L21" i="1" s="1"/>
  <c r="K9" i="1"/>
  <c r="M9" i="1" s="1"/>
  <c r="M21" i="1" s="1"/>
  <c r="J9" i="1"/>
  <c r="N9" i="1" s="1"/>
  <c r="I9" i="1"/>
  <c r="Q9" i="1" s="1"/>
  <c r="H9" i="1"/>
  <c r="G9" i="1"/>
  <c r="G21" i="1" s="1"/>
  <c r="F9" i="1"/>
  <c r="F21" i="1" s="1"/>
  <c r="E9" i="1"/>
  <c r="E21" i="1" s="1"/>
  <c r="P8" i="1"/>
  <c r="N8" i="1"/>
  <c r="M8" i="1"/>
  <c r="M20" i="1" s="1"/>
  <c r="L8" i="1"/>
  <c r="L20" i="1" s="1"/>
  <c r="K8" i="1"/>
  <c r="K20" i="1" s="1"/>
  <c r="J8" i="1"/>
  <c r="J20" i="1" s="1"/>
  <c r="H8" i="1"/>
  <c r="H20" i="1" s="1"/>
  <c r="G8" i="1"/>
  <c r="G20" i="1" s="1"/>
  <c r="F8" i="1"/>
  <c r="F20" i="1" s="1"/>
  <c r="E8" i="1"/>
  <c r="E20" i="1" s="1"/>
  <c r="M7" i="1"/>
  <c r="M19" i="1" s="1"/>
  <c r="M22" i="1" s="1"/>
  <c r="L7" i="1"/>
  <c r="L19" i="1" s="1"/>
  <c r="L22" i="1" s="1"/>
  <c r="K7" i="1"/>
  <c r="K10" i="1" s="1"/>
  <c r="J7" i="1"/>
  <c r="J19" i="1" s="1"/>
  <c r="G7" i="1"/>
  <c r="G19" i="1" s="1"/>
  <c r="F7" i="1"/>
  <c r="H7" i="1" s="1"/>
  <c r="E7" i="1"/>
  <c r="J2" i="1"/>
  <c r="E2" i="1"/>
  <c r="I21" i="2" l="1"/>
  <c r="Q21" i="2" s="1"/>
  <c r="O21" i="2"/>
  <c r="I16" i="2"/>
  <c r="N19" i="3"/>
  <c r="K12" i="4"/>
  <c r="I20" i="1"/>
  <c r="O20" i="1"/>
  <c r="O20" i="2"/>
  <c r="I9" i="2"/>
  <c r="Q9" i="2" s="1"/>
  <c r="H21" i="2"/>
  <c r="P21" i="2" s="1"/>
  <c r="P9" i="2"/>
  <c r="M22" i="3"/>
  <c r="I7" i="1"/>
  <c r="P14" i="1"/>
  <c r="I21" i="1"/>
  <c r="Q21" i="1" s="1"/>
  <c r="Q14" i="1"/>
  <c r="N21" i="2"/>
  <c r="O22" i="3"/>
  <c r="Q22" i="3" s="1"/>
  <c r="N21" i="3"/>
  <c r="P7" i="1"/>
  <c r="H10" i="1"/>
  <c r="P10" i="1" s="1"/>
  <c r="G22" i="1"/>
  <c r="P20" i="1"/>
  <c r="I7" i="2"/>
  <c r="H19" i="2"/>
  <c r="H10" i="2"/>
  <c r="E22" i="3"/>
  <c r="G19" i="3"/>
  <c r="N19" i="1"/>
  <c r="N20" i="1"/>
  <c r="N16" i="1"/>
  <c r="G22" i="2"/>
  <c r="N8" i="2"/>
  <c r="M20" i="2"/>
  <c r="N20" i="2" s="1"/>
  <c r="H21" i="1"/>
  <c r="P21" i="1" s="1"/>
  <c r="J22" i="2"/>
  <c r="Q21" i="3"/>
  <c r="K19" i="1"/>
  <c r="K22" i="1" s="1"/>
  <c r="O8" i="1"/>
  <c r="E10" i="1"/>
  <c r="M10" i="1"/>
  <c r="H13" i="1"/>
  <c r="J21" i="1"/>
  <c r="N21" i="1" s="1"/>
  <c r="M7" i="2"/>
  <c r="H8" i="2"/>
  <c r="F10" i="2"/>
  <c r="O15" i="2"/>
  <c r="J16" i="2"/>
  <c r="E19" i="2"/>
  <c r="K21" i="2"/>
  <c r="H4" i="3"/>
  <c r="G7" i="3"/>
  <c r="G9" i="3"/>
  <c r="L10" i="3"/>
  <c r="N10" i="3" s="1"/>
  <c r="G13" i="3"/>
  <c r="P19" i="3"/>
  <c r="P22" i="3" s="1"/>
  <c r="L20" i="3"/>
  <c r="N20" i="3" s="1"/>
  <c r="O6" i="4"/>
  <c r="H21" i="3"/>
  <c r="J21" i="3" s="1"/>
  <c r="K8" i="4"/>
  <c r="K21" i="1"/>
  <c r="F19" i="2"/>
  <c r="F22" i="2" s="1"/>
  <c r="M10" i="3"/>
  <c r="N7" i="1"/>
  <c r="N10" i="1" s="1"/>
  <c r="I8" i="1"/>
  <c r="Q8" i="1" s="1"/>
  <c r="G10" i="1"/>
  <c r="F19" i="1"/>
  <c r="F22" i="1" s="1"/>
  <c r="L16" i="2"/>
  <c r="L4" i="3"/>
  <c r="E10" i="3"/>
  <c r="G10" i="3" s="1"/>
  <c r="H19" i="3"/>
  <c r="N9" i="2"/>
  <c r="O14" i="2"/>
  <c r="E16" i="2"/>
  <c r="O16" i="2" s="1"/>
  <c r="K20" i="2"/>
  <c r="K22" i="2" s="1"/>
  <c r="F21" i="2"/>
  <c r="M4" i="3"/>
  <c r="J7" i="3"/>
  <c r="F10" i="3"/>
  <c r="O10" i="3"/>
  <c r="Q10" i="3" s="1"/>
  <c r="J13" i="3"/>
  <c r="F20" i="3"/>
  <c r="G20" i="3" s="1"/>
  <c r="O20" i="3"/>
  <c r="Q20" i="3" s="1"/>
  <c r="O7" i="1"/>
  <c r="O9" i="2"/>
  <c r="J10" i="2"/>
  <c r="O10" i="2" s="1"/>
  <c r="E19" i="1"/>
  <c r="J10" i="1"/>
  <c r="K10" i="2"/>
  <c r="N13" i="2"/>
  <c r="N16" i="2" s="1"/>
  <c r="P9" i="1"/>
  <c r="L10" i="2"/>
  <c r="H16" i="2"/>
  <c r="P16" i="2" s="1"/>
  <c r="I10" i="3"/>
  <c r="J10" i="3" s="1"/>
  <c r="E22" i="2" l="1"/>
  <c r="O22" i="2" s="1"/>
  <c r="I19" i="2"/>
  <c r="O19" i="2"/>
  <c r="N22" i="1"/>
  <c r="Q19" i="3"/>
  <c r="L22" i="3"/>
  <c r="N22" i="3" s="1"/>
  <c r="O10" i="1"/>
  <c r="J22" i="1"/>
  <c r="O19" i="1"/>
  <c r="E22" i="1"/>
  <c r="H22" i="3"/>
  <c r="J22" i="3" s="1"/>
  <c r="J19" i="3"/>
  <c r="F22" i="3"/>
  <c r="Q13" i="2"/>
  <c r="G22" i="3"/>
  <c r="Q16" i="2"/>
  <c r="P19" i="2"/>
  <c r="I8" i="2"/>
  <c r="Q8" i="2" s="1"/>
  <c r="H20" i="2"/>
  <c r="H22" i="2" s="1"/>
  <c r="P8" i="2"/>
  <c r="O21" i="1"/>
  <c r="I13" i="1"/>
  <c r="P13" i="1"/>
  <c r="H16" i="1"/>
  <c r="P16" i="1" s="1"/>
  <c r="N7" i="2"/>
  <c r="N10" i="2" s="1"/>
  <c r="M19" i="2"/>
  <c r="M10" i="2"/>
  <c r="P10" i="2" s="1"/>
  <c r="H19" i="1"/>
  <c r="I19" i="1" s="1"/>
  <c r="P7" i="2"/>
  <c r="Q7" i="1"/>
  <c r="I10" i="1"/>
  <c r="Q10" i="1" s="1"/>
  <c r="Q20" i="1"/>
  <c r="Q19" i="1" l="1"/>
  <c r="I22" i="1"/>
  <c r="Q22" i="1" s="1"/>
  <c r="P22" i="2"/>
  <c r="M22" i="2"/>
  <c r="N19" i="2"/>
  <c r="N22" i="2" s="1"/>
  <c r="I10" i="2"/>
  <c r="Q10" i="2" s="1"/>
  <c r="O22" i="1"/>
  <c r="Q7" i="2"/>
  <c r="P20" i="2"/>
  <c r="I20" i="2"/>
  <c r="Q20" i="2" s="1"/>
  <c r="Q13" i="1"/>
  <c r="I16" i="1"/>
  <c r="Q16" i="1" s="1"/>
  <c r="Q19" i="2"/>
  <c r="P19" i="1"/>
  <c r="H22" i="1"/>
  <c r="P22" i="1" s="1"/>
  <c r="I22" i="2" l="1"/>
  <c r="Q22" i="2" s="1"/>
</calcChain>
</file>

<file path=xl/sharedStrings.xml><?xml version="1.0" encoding="utf-8"?>
<sst xmlns="http://schemas.openxmlformats.org/spreadsheetml/2006/main" count="141" uniqueCount="38">
  <si>
    <t xml:space="preserve">  COPENHAGEN AIRPORTS A/S - Copenhagen</t>
  </si>
  <si>
    <t xml:space="preserve"> </t>
  </si>
  <si>
    <t>PASSENGERS</t>
  </si>
  <si>
    <t>Arrival</t>
  </si>
  <si>
    <t>Departure</t>
  </si>
  <si>
    <t>Total</t>
  </si>
  <si>
    <t>% Incr on Total</t>
  </si>
  <si>
    <t>Local</t>
  </si>
  <si>
    <t>Trf/Trs</t>
  </si>
  <si>
    <t>Arr.</t>
  </si>
  <si>
    <t>Dep.</t>
  </si>
  <si>
    <t>SCHEDULED TRAFFIC</t>
  </si>
  <si>
    <t>Denmark</t>
  </si>
  <si>
    <t>*)</t>
  </si>
  <si>
    <t>Europe</t>
  </si>
  <si>
    <t>**)</t>
  </si>
  <si>
    <t>Intercontinental</t>
  </si>
  <si>
    <t>CHARTER &amp; OTHER TRAFFIC</t>
  </si>
  <si>
    <t>GRAND TOTAL</t>
  </si>
  <si>
    <t>More statistics on CPH's site:   www.cph.dk</t>
  </si>
  <si>
    <t>*) Europe including Faroe Islands</t>
  </si>
  <si>
    <t>**) Intercontinental including Greenland</t>
  </si>
  <si>
    <t>COPENHAGEN AIRPORTS A/S - Copenhagen</t>
  </si>
  <si>
    <t>Movements</t>
  </si>
  <si>
    <t>MTOW - Take-offs only (Metric Tonne)</t>
  </si>
  <si>
    <t>MOVEMENTS - MTOW</t>
  </si>
  <si>
    <t>Year to date</t>
  </si>
  <si>
    <t>% incr.</t>
  </si>
  <si>
    <t>Grand total split into:</t>
  </si>
  <si>
    <t>Passenger flights</t>
  </si>
  <si>
    <t>All-cargo flights</t>
  </si>
  <si>
    <t>COPENHAGEN AIRPORTS A/S - Roskilde</t>
  </si>
  <si>
    <t>Passengers</t>
  </si>
  <si>
    <t>ROSKILDE</t>
  </si>
  <si>
    <t>International</t>
  </si>
  <si>
    <t>Domestic</t>
  </si>
  <si>
    <t xml:space="preserve">Local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</si>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</sst>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\ \ "/>
    <numFmt numFmtId="165" formatCode="0.0"/>
    <numFmt numFmtId="166" formatCode="0.0%\ \ "/>
    <numFmt numFmtId="167" formatCode="#,##0.0"/>
    <numFmt numFmtId="168" formatCode="#,##0.0\ \ "/>
    <numFmt numFmtId="169" formatCode="0.0%"/>
    <numFmt numFmtId="170" formatCode="0\ \ \ \ \ "/>
    <numFmt numFmtId="171" formatCode="#,##0\ \ \ "/>
    <numFmt numFmtId="172" formatCode="#,##0.0\ \ \ "/>
    <numFmt numFmtId="173" formatCode="#,##0\ \ \ \ "/>
    <numFmt numFmtId="174" formatCode="#,###,\ \ "/>
    <numFmt numFmtId="175" formatCode="#,##0.0\ \ \ \ "/>
    <numFmt numFmtId="176" formatCode="#,###,\ "/>
    <numFmt numFmtId="177" formatCode="0\ \ \ \ "/>
  </numFmts>
  <fonts count="9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4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  <protection locked="0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vertical="center"/>
    </xf>
    <xf numFmtId="0" fontId="2" fillId="2" borderId="5" xfId="0" applyFont="1" applyFill="1" applyBorder="1"/>
    <xf numFmtId="49" fontId="4" fillId="0" borderId="7" xfId="0" applyNumberFormat="1" applyFont="1" applyBorder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2" borderId="6" xfId="0" applyFont="1" applyFill="1" applyBorder="1"/>
    <xf numFmtId="0" fontId="2" fillId="2" borderId="4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13" xfId="0" applyNumberFormat="1" applyFont="1" applyBorder="1"/>
    <xf numFmtId="164" fontId="2" fillId="0" borderId="11" xfId="0" applyNumberFormat="1" applyFont="1" applyBorder="1"/>
    <xf numFmtId="0" fontId="2" fillId="0" borderId="11" xfId="0" applyFont="1" applyBorder="1"/>
    <xf numFmtId="0" fontId="1" fillId="0" borderId="0" xfId="0" applyFont="1"/>
    <xf numFmtId="164" fontId="2" fillId="0" borderId="14" xfId="0" applyNumberFormat="1" applyFont="1" applyBorder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Protection="1">
      <protection locked="0"/>
    </xf>
    <xf numFmtId="164" fontId="2" fillId="0" borderId="14" xfId="0" applyNumberFormat="1" applyFont="1" applyBorder="1" applyProtection="1">
      <protection locked="0"/>
    </xf>
    <xf numFmtId="165" fontId="2" fillId="0" borderId="0" xfId="1" applyNumberFormat="1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horizontal="right"/>
    </xf>
    <xf numFmtId="164" fontId="0" fillId="0" borderId="0" xfId="0" applyNumberFormat="1"/>
    <xf numFmtId="164" fontId="1" fillId="0" borderId="0" xfId="0" applyNumberFormat="1" applyFont="1"/>
    <xf numFmtId="164" fontId="1" fillId="0" borderId="0" xfId="0" applyNumberFormat="1" applyFont="1" applyProtection="1">
      <protection locked="0"/>
    </xf>
    <xf numFmtId="164" fontId="1" fillId="0" borderId="14" xfId="0" applyNumberFormat="1" applyFont="1" applyBorder="1" applyProtection="1">
      <protection locked="0"/>
    </xf>
    <xf numFmtId="165" fontId="1" fillId="0" borderId="0" xfId="1" applyNumberFormat="1" applyFont="1" applyBorder="1" applyAlignment="1" applyProtection="1">
      <alignment horizontal="right"/>
      <protection locked="0"/>
    </xf>
    <xf numFmtId="166" fontId="2" fillId="0" borderId="0" xfId="1" applyNumberFormat="1" applyFont="1" applyBorder="1" applyAlignment="1">
      <alignment horizontal="right"/>
    </xf>
    <xf numFmtId="0" fontId="1" fillId="0" borderId="8" xfId="0" applyFont="1" applyBorder="1"/>
    <xf numFmtId="167" fontId="2" fillId="0" borderId="0" xfId="1" applyNumberFormat="1" applyFont="1" applyBorder="1" applyAlignment="1" applyProtection="1">
      <alignment horizontal="right"/>
      <protection locked="0"/>
    </xf>
    <xf numFmtId="167" fontId="1" fillId="0" borderId="0" xfId="1" applyNumberFormat="1" applyFont="1" applyBorder="1" applyAlignment="1" applyProtection="1">
      <alignment horizontal="right"/>
      <protection locked="0"/>
    </xf>
    <xf numFmtId="0" fontId="5" fillId="0" borderId="0" xfId="0" applyFont="1"/>
    <xf numFmtId="164" fontId="7" fillId="0" borderId="0" xfId="0" applyNumberFormat="1" applyFont="1"/>
    <xf numFmtId="0" fontId="2" fillId="0" borderId="2" xfId="0" applyFont="1" applyBorder="1"/>
    <xf numFmtId="0" fontId="1" fillId="0" borderId="1" xfId="0" applyFont="1" applyBorder="1"/>
    <xf numFmtId="0" fontId="2" fillId="0" borderId="3" xfId="0" applyFont="1" applyBorder="1"/>
    <xf numFmtId="164" fontId="2" fillId="0" borderId="1" xfId="0" applyNumberFormat="1" applyFont="1" applyBorder="1"/>
    <xf numFmtId="164" fontId="2" fillId="0" borderId="15" xfId="0" applyNumberFormat="1" applyFont="1" applyBorder="1"/>
    <xf numFmtId="166" fontId="2" fillId="0" borderId="1" xfId="1" applyNumberFormat="1" applyFont="1" applyBorder="1"/>
    <xf numFmtId="165" fontId="2" fillId="0" borderId="0" xfId="0" applyNumberFormat="1" applyFont="1"/>
    <xf numFmtId="168" fontId="2" fillId="0" borderId="0" xfId="0" applyNumberFormat="1" applyFont="1"/>
    <xf numFmtId="168" fontId="1" fillId="0" borderId="0" xfId="0" applyNumberFormat="1" applyFont="1"/>
    <xf numFmtId="169" fontId="2" fillId="0" borderId="0" xfId="1" applyNumberFormat="1" applyFont="1"/>
    <xf numFmtId="165" fontId="1" fillId="0" borderId="0" xfId="0" applyNumberFormat="1" applyFont="1"/>
    <xf numFmtId="0" fontId="8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horizontal="centerContinuous" vertical="center"/>
    </xf>
    <xf numFmtId="0" fontId="1" fillId="2" borderId="16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5" fillId="0" borderId="7" xfId="0" applyFont="1" applyBorder="1" applyAlignment="1" applyProtection="1">
      <alignment horizontal="centerContinuous" vertical="center"/>
      <protection locked="0"/>
    </xf>
    <xf numFmtId="0" fontId="2" fillId="0" borderId="0" xfId="0" applyFont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2" fillId="2" borderId="9" xfId="0" applyFont="1" applyFill="1" applyBorder="1" applyAlignment="1">
      <alignment vertical="center"/>
    </xf>
    <xf numFmtId="0" fontId="5" fillId="0" borderId="0" xfId="0" applyFont="1" applyAlignment="1" applyProtection="1">
      <alignment horizontal="centerContinuous" vertical="center"/>
      <protection locked="0"/>
    </xf>
    <xf numFmtId="0" fontId="5" fillId="2" borderId="6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170" fontId="1" fillId="2" borderId="6" xfId="0" applyNumberFormat="1" applyFont="1" applyFill="1" applyBorder="1" applyAlignment="1" applyProtection="1">
      <alignment horizontal="center" vertical="center"/>
      <protection locked="0"/>
    </xf>
    <xf numFmtId="17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71" fontId="2" fillId="0" borderId="7" xfId="0" applyNumberFormat="1" applyFont="1" applyBorder="1"/>
    <xf numFmtId="171" fontId="2" fillId="0" borderId="0" xfId="0" applyNumberFormat="1" applyFont="1" applyAlignment="1">
      <alignment horizontal="center"/>
    </xf>
    <xf numFmtId="172" fontId="2" fillId="0" borderId="8" xfId="0" applyNumberFormat="1" applyFont="1" applyBorder="1" applyAlignment="1">
      <alignment horizontal="center"/>
    </xf>
    <xf numFmtId="173" fontId="2" fillId="0" borderId="0" xfId="0" applyNumberFormat="1" applyFont="1" applyAlignment="1">
      <alignment horizontal="center"/>
    </xf>
    <xf numFmtId="173" fontId="2" fillId="0" borderId="8" xfId="0" applyNumberFormat="1" applyFont="1" applyBorder="1"/>
    <xf numFmtId="173" fontId="2" fillId="2" borderId="8" xfId="0" applyNumberFormat="1" applyFont="1" applyFill="1" applyBorder="1"/>
    <xf numFmtId="174" fontId="2" fillId="0" borderId="0" xfId="0" applyNumberFormat="1" applyFont="1"/>
    <xf numFmtId="175" fontId="2" fillId="0" borderId="0" xfId="0" applyNumberFormat="1" applyFont="1"/>
    <xf numFmtId="171" fontId="2" fillId="0" borderId="0" xfId="0" applyNumberFormat="1" applyFont="1"/>
    <xf numFmtId="172" fontId="2" fillId="0" borderId="8" xfId="0" applyNumberFormat="1" applyFont="1" applyBorder="1"/>
    <xf numFmtId="173" fontId="2" fillId="0" borderId="0" xfId="0" applyNumberFormat="1" applyFont="1"/>
    <xf numFmtId="172" fontId="2" fillId="0" borderId="8" xfId="0" applyNumberFormat="1" applyFont="1" applyBorder="1" applyProtection="1">
      <protection locked="0"/>
    </xf>
    <xf numFmtId="171" fontId="2" fillId="0" borderId="7" xfId="0" applyNumberFormat="1" applyFont="1" applyBorder="1" applyAlignment="1">
      <alignment horizontal="right"/>
    </xf>
    <xf numFmtId="171" fontId="2" fillId="0" borderId="0" xfId="0" applyNumberFormat="1" applyFont="1" applyAlignment="1">
      <alignment horizontal="right"/>
    </xf>
    <xf numFmtId="172" fontId="2" fillId="0" borderId="8" xfId="0" applyNumberFormat="1" applyFont="1" applyBorder="1" applyAlignment="1" applyProtection="1">
      <alignment horizontal="right"/>
      <protection locked="0"/>
    </xf>
    <xf numFmtId="174" fontId="2" fillId="0" borderId="0" xfId="0" applyNumberFormat="1" applyFont="1" applyProtection="1">
      <protection locked="0"/>
    </xf>
    <xf numFmtId="0" fontId="2" fillId="0" borderId="0" xfId="0" applyFont="1" applyAlignment="1">
      <alignment horizontal="right"/>
    </xf>
    <xf numFmtId="172" fontId="2" fillId="2" borderId="8" xfId="0" applyNumberFormat="1" applyFont="1" applyFill="1" applyBorder="1"/>
    <xf numFmtId="175" fontId="2" fillId="0" borderId="0" xfId="1" applyNumberFormat="1" applyFont="1" applyBorder="1" applyAlignment="1"/>
    <xf numFmtId="171" fontId="1" fillId="0" borderId="7" xfId="0" applyNumberFormat="1" applyFont="1" applyBorder="1" applyProtection="1">
      <protection locked="0"/>
    </xf>
    <xf numFmtId="171" fontId="1" fillId="0" borderId="0" xfId="0" applyNumberFormat="1" applyFont="1" applyProtection="1">
      <protection locked="0"/>
    </xf>
    <xf numFmtId="172" fontId="1" fillId="0" borderId="8" xfId="0" applyNumberFormat="1" applyFont="1" applyBorder="1" applyAlignment="1" applyProtection="1">
      <alignment horizontal="right"/>
      <protection locked="0"/>
    </xf>
    <xf numFmtId="172" fontId="1" fillId="0" borderId="8" xfId="0" applyNumberFormat="1" applyFont="1" applyBorder="1" applyProtection="1">
      <protection locked="0"/>
    </xf>
    <xf numFmtId="172" fontId="1" fillId="2" borderId="8" xfId="0" applyNumberFormat="1" applyFont="1" applyFill="1" applyBorder="1"/>
    <xf numFmtId="174" fontId="1" fillId="0" borderId="0" xfId="0" applyNumberFormat="1" applyFont="1" applyProtection="1">
      <protection locked="0"/>
    </xf>
    <xf numFmtId="176" fontId="1" fillId="0" borderId="0" xfId="0" applyNumberFormat="1" applyFont="1" applyProtection="1">
      <protection locked="0"/>
    </xf>
    <xf numFmtId="175" fontId="1" fillId="0" borderId="0" xfId="1" applyNumberFormat="1" applyFont="1" applyBorder="1" applyAlignment="1"/>
    <xf numFmtId="171" fontId="0" fillId="0" borderId="7" xfId="0" applyNumberFormat="1" applyBorder="1"/>
    <xf numFmtId="171" fontId="0" fillId="0" borderId="0" xfId="0" applyNumberFormat="1"/>
    <xf numFmtId="172" fontId="2" fillId="0" borderId="8" xfId="0" applyNumberFormat="1" applyFont="1" applyBorder="1" applyAlignment="1">
      <alignment horizontal="right"/>
    </xf>
    <xf numFmtId="174" fontId="0" fillId="0" borderId="0" xfId="0" applyNumberFormat="1"/>
    <xf numFmtId="176" fontId="0" fillId="0" borderId="0" xfId="0" applyNumberFormat="1"/>
    <xf numFmtId="175" fontId="2" fillId="0" borderId="0" xfId="0" applyNumberFormat="1" applyFont="1" applyAlignment="1">
      <alignment horizontal="right"/>
    </xf>
    <xf numFmtId="0" fontId="1" fillId="0" borderId="7" xfId="0" applyFont="1" applyBorder="1" applyAlignment="1">
      <alignment horizontal="left" indent="1"/>
    </xf>
    <xf numFmtId="176" fontId="2" fillId="0" borderId="0" xfId="0" applyNumberFormat="1" applyFont="1"/>
    <xf numFmtId="171" fontId="2" fillId="0" borderId="0" xfId="0" applyNumberFormat="1" applyFont="1" applyProtection="1">
      <protection locked="0"/>
    </xf>
    <xf numFmtId="0" fontId="1" fillId="0" borderId="3" xfId="0" applyFont="1" applyBorder="1"/>
    <xf numFmtId="171" fontId="1" fillId="0" borderId="2" xfId="0" applyNumberFormat="1" applyFont="1" applyBorder="1"/>
    <xf numFmtId="171" fontId="1" fillId="0" borderId="1" xfId="0" applyNumberFormat="1" applyFont="1" applyBorder="1"/>
    <xf numFmtId="172" fontId="2" fillId="0" borderId="3" xfId="0" applyNumberFormat="1" applyFont="1" applyBorder="1"/>
    <xf numFmtId="0" fontId="0" fillId="0" borderId="1" xfId="0" applyBorder="1"/>
    <xf numFmtId="174" fontId="1" fillId="0" borderId="1" xfId="0" applyNumberFormat="1" applyFont="1" applyBorder="1"/>
    <xf numFmtId="176" fontId="1" fillId="0" borderId="1" xfId="0" applyNumberFormat="1" applyFont="1" applyBorder="1"/>
    <xf numFmtId="171" fontId="1" fillId="0" borderId="7" xfId="0" applyNumberFormat="1" applyFont="1" applyBorder="1"/>
    <xf numFmtId="171" fontId="1" fillId="0" borderId="0" xfId="0" applyNumberFormat="1" applyFont="1"/>
    <xf numFmtId="174" fontId="1" fillId="0" borderId="0" xfId="0" applyNumberFormat="1" applyFont="1"/>
    <xf numFmtId="176" fontId="1" fillId="0" borderId="0" xfId="0" applyNumberFormat="1" applyFont="1"/>
    <xf numFmtId="171" fontId="2" fillId="0" borderId="7" xfId="0" applyNumberFormat="1" applyFont="1" applyBorder="1" applyProtection="1">
      <protection locked="0"/>
    </xf>
    <xf numFmtId="176" fontId="2" fillId="0" borderId="0" xfId="0" applyNumberFormat="1" applyFont="1" applyProtection="1">
      <protection locked="0"/>
    </xf>
    <xf numFmtId="171" fontId="2" fillId="0" borderId="2" xfId="0" applyNumberFormat="1" applyFont="1" applyBorder="1"/>
    <xf numFmtId="171" fontId="2" fillId="0" borderId="1" xfId="0" applyNumberFormat="1" applyFont="1" applyBorder="1"/>
    <xf numFmtId="173" fontId="2" fillId="0" borderId="1" xfId="0" applyNumberFormat="1" applyFont="1" applyBorder="1"/>
    <xf numFmtId="173" fontId="2" fillId="0" borderId="3" xfId="0" applyNumberFormat="1" applyFont="1" applyBorder="1"/>
    <xf numFmtId="173" fontId="2" fillId="2" borderId="3" xfId="0" applyNumberFormat="1" applyFont="1" applyFill="1" applyBorder="1"/>
    <xf numFmtId="174" fontId="2" fillId="0" borderId="1" xfId="0" applyNumberFormat="1" applyFont="1" applyBorder="1"/>
    <xf numFmtId="176" fontId="2" fillId="0" borderId="1" xfId="0" applyNumberFormat="1" applyFont="1" applyBorder="1"/>
    <xf numFmtId="3" fontId="2" fillId="0" borderId="0" xfId="0" applyNumberFormat="1" applyFont="1"/>
    <xf numFmtId="1" fontId="2" fillId="0" borderId="0" xfId="0" applyNumberFormat="1" applyFont="1"/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5" fillId="0" borderId="8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1" fillId="3" borderId="0" xfId="0" applyFont="1" applyFill="1" applyAlignment="1">
      <alignment vertical="center"/>
    </xf>
    <xf numFmtId="49" fontId="1" fillId="0" borderId="0" xfId="0" applyNumberFormat="1" applyFont="1" applyAlignment="1">
      <alignment horizontal="centerContinuous" vertical="center"/>
    </xf>
    <xf numFmtId="177" fontId="1" fillId="2" borderId="6" xfId="0" applyNumberFormat="1" applyFont="1" applyFill="1" applyBorder="1" applyAlignment="1">
      <alignment vertical="center"/>
    </xf>
    <xf numFmtId="177" fontId="1" fillId="2" borderId="4" xfId="0" applyNumberFormat="1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173" fontId="2" fillId="4" borderId="8" xfId="0" applyNumberFormat="1" applyFont="1" applyFill="1" applyBorder="1"/>
    <xf numFmtId="172" fontId="2" fillId="4" borderId="8" xfId="0" applyNumberFormat="1" applyFont="1" applyFill="1" applyBorder="1"/>
    <xf numFmtId="172" fontId="1" fillId="0" borderId="8" xfId="0" applyNumberFormat="1" applyFont="1" applyBorder="1"/>
    <xf numFmtId="172" fontId="2" fillId="4" borderId="3" xfId="0" applyNumberFormat="1" applyFont="1" applyFill="1" applyBorder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57150</xdr:colOff>
      <xdr:row>0</xdr:row>
      <xdr:rowOff>409574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69D1C5-F311-407B-AEC8-97E5D06E4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49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57150</xdr:colOff>
      <xdr:row>0</xdr:row>
      <xdr:rowOff>409574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AD20B4-8453-4445-B4D5-F4DDCFC3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49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38100</xdr:colOff>
      <xdr:row>0</xdr:row>
      <xdr:rowOff>409575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EC4743-544F-41A2-A9BC-FEE916AEE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</xdr:col>
      <xdr:colOff>66675</xdr:colOff>
      <xdr:row>0</xdr:row>
      <xdr:rowOff>409575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3B0ACE-04ED-4071-81C6-5627127B6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4095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tatistik\Statistik\Statistik\02_Grunddata_diverse\01_Grunddata\01_Grunddata%20m&#229;ned%20og%20halvm&#229;nedsstatistik\01_M&#229;nedlig\Trafikstat%20M&#229;nedsstatistik_2025%20(1).xlsx" TargetMode="External"/><Relationship Id="rId1" Type="http://schemas.openxmlformats.org/officeDocument/2006/relationships/externalLinkPath" Target="/Statistik/Statistik/Statistik/02_Grunddata_diverse/01_Grunddata/01_Grunddata%20m&#229;ned%20og%20halvm&#229;nedsstatistik/01_M&#229;nedlig/Trafikstat%20M&#229;nedsstatistik_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Oversigt_DK"/>
      <sheetName val="Oversigt_UK"/>
      <sheetName val="Månedstotaler_DK"/>
      <sheetName val="Månedstotaler_ENG"/>
      <sheetName val="Passengers"/>
      <sheetName val="Passengers year to date"/>
      <sheetName val="Movements"/>
      <sheetName val="Roskilde"/>
      <sheetName val="Vejledning"/>
      <sheetName val="Pivo Mow - Mtow - Passengers"/>
      <sheetName val="Pivo All-cargo og pax movements"/>
      <sheetName val="Pivo summering ny "/>
      <sheetName val="Pivo Roskilde"/>
      <sheetName val="Kontrol lande"/>
      <sheetName val="Input CPH"/>
      <sheetName val="Input RKE"/>
      <sheetName val="Indsæt lokation"/>
      <sheetName val="Indsæt lokation (Ny)"/>
      <sheetName val="Opslag traf"/>
      <sheetName val="Opslag Landetabel"/>
      <sheetName val="Passengers quarter"/>
      <sheetName val="Pivo Passengers Quarter"/>
      <sheetName val="Opslag måned eng-d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 t="str">
            <v>January</v>
          </cell>
        </row>
        <row r="6">
          <cell r="C6" t="str">
            <v>2025</v>
          </cell>
          <cell r="U6" t="str">
            <v>2024</v>
          </cell>
        </row>
        <row r="9">
          <cell r="H9">
            <v>38150</v>
          </cell>
          <cell r="J9">
            <v>31721782</v>
          </cell>
          <cell r="K9">
            <v>26764</v>
          </cell>
          <cell r="L9">
            <v>10225</v>
          </cell>
          <cell r="M9">
            <v>0</v>
          </cell>
          <cell r="O9">
            <v>1351</v>
          </cell>
          <cell r="Z9">
            <v>39750</v>
          </cell>
          <cell r="AB9">
            <v>28468025</v>
          </cell>
          <cell r="AC9">
            <v>28027</v>
          </cell>
          <cell r="AD9">
            <v>9916</v>
          </cell>
          <cell r="AE9">
            <v>0</v>
          </cell>
          <cell r="AG9">
            <v>1407</v>
          </cell>
        </row>
        <row r="10">
          <cell r="H10">
            <v>777650</v>
          </cell>
          <cell r="J10">
            <v>468329678</v>
          </cell>
          <cell r="K10">
            <v>579010</v>
          </cell>
          <cell r="L10">
            <v>148021</v>
          </cell>
          <cell r="M10">
            <v>186</v>
          </cell>
          <cell r="O10">
            <v>13211</v>
          </cell>
          <cell r="Z10">
            <v>680923</v>
          </cell>
          <cell r="AB10">
            <v>421567512</v>
          </cell>
          <cell r="AC10">
            <v>532319</v>
          </cell>
          <cell r="AD10">
            <v>108465</v>
          </cell>
          <cell r="AE10">
            <v>0</v>
          </cell>
          <cell r="AG10">
            <v>12021</v>
          </cell>
        </row>
        <row r="11">
          <cell r="H11">
            <v>140093</v>
          </cell>
          <cell r="J11">
            <v>142007555</v>
          </cell>
          <cell r="K11">
            <v>98463</v>
          </cell>
          <cell r="L11">
            <v>42530</v>
          </cell>
          <cell r="M11">
            <v>0</v>
          </cell>
          <cell r="O11">
            <v>1231</v>
          </cell>
          <cell r="Z11">
            <v>116072</v>
          </cell>
          <cell r="AB11">
            <v>125803821</v>
          </cell>
          <cell r="AC11">
            <v>82407</v>
          </cell>
          <cell r="AD11">
            <v>34662</v>
          </cell>
          <cell r="AE11">
            <v>252</v>
          </cell>
          <cell r="AG11">
            <v>1121</v>
          </cell>
        </row>
        <row r="13">
          <cell r="H13">
            <v>2948</v>
          </cell>
          <cell r="J13">
            <v>2312792</v>
          </cell>
          <cell r="K13">
            <v>1113</v>
          </cell>
          <cell r="L13">
            <v>0</v>
          </cell>
          <cell r="M13">
            <v>0</v>
          </cell>
          <cell r="O13">
            <v>107</v>
          </cell>
          <cell r="Z13">
            <v>2172</v>
          </cell>
          <cell r="AB13">
            <v>2877003</v>
          </cell>
          <cell r="AC13">
            <v>921</v>
          </cell>
          <cell r="AD13">
            <v>0</v>
          </cell>
          <cell r="AE13">
            <v>0</v>
          </cell>
          <cell r="AG13">
            <v>146</v>
          </cell>
        </row>
        <row r="14">
          <cell r="H14">
            <v>31703</v>
          </cell>
          <cell r="J14">
            <v>25691840</v>
          </cell>
          <cell r="K14">
            <v>32456</v>
          </cell>
          <cell r="L14">
            <v>1</v>
          </cell>
          <cell r="M14">
            <v>444</v>
          </cell>
          <cell r="O14">
            <v>739</v>
          </cell>
          <cell r="Z14">
            <v>28595</v>
          </cell>
          <cell r="AB14">
            <v>25862059</v>
          </cell>
          <cell r="AC14">
            <v>29631</v>
          </cell>
          <cell r="AD14">
            <v>0</v>
          </cell>
          <cell r="AE14">
            <v>545</v>
          </cell>
          <cell r="AG14">
            <v>715</v>
          </cell>
        </row>
        <row r="15">
          <cell r="H15">
            <v>9532</v>
          </cell>
          <cell r="J15">
            <v>13249507</v>
          </cell>
          <cell r="K15">
            <v>11212</v>
          </cell>
          <cell r="L15">
            <v>48</v>
          </cell>
          <cell r="M15">
            <v>1061</v>
          </cell>
          <cell r="O15">
            <v>144</v>
          </cell>
          <cell r="Z15">
            <v>8008</v>
          </cell>
          <cell r="AB15">
            <v>10681550</v>
          </cell>
          <cell r="AC15">
            <v>9473</v>
          </cell>
          <cell r="AD15">
            <v>0</v>
          </cell>
          <cell r="AE15">
            <v>829</v>
          </cell>
          <cell r="AG15">
            <v>126</v>
          </cell>
        </row>
        <row r="26">
          <cell r="U26" t="str">
            <v>2024</v>
          </cell>
        </row>
        <row r="29">
          <cell r="H29">
            <v>38150</v>
          </cell>
          <cell r="J29">
            <v>31721782</v>
          </cell>
          <cell r="K29">
            <v>26764</v>
          </cell>
          <cell r="L29">
            <v>10225</v>
          </cell>
          <cell r="M29">
            <v>0</v>
          </cell>
          <cell r="O29">
            <v>1351</v>
          </cell>
          <cell r="Z29">
            <v>39750</v>
          </cell>
          <cell r="AB29">
            <v>28468025</v>
          </cell>
          <cell r="AC29">
            <v>28027</v>
          </cell>
          <cell r="AD29">
            <v>9916</v>
          </cell>
          <cell r="AE29">
            <v>0</v>
          </cell>
          <cell r="AG29">
            <v>1407</v>
          </cell>
        </row>
        <row r="30">
          <cell r="H30">
            <v>777650</v>
          </cell>
          <cell r="J30">
            <v>468329678</v>
          </cell>
          <cell r="K30">
            <v>579010</v>
          </cell>
          <cell r="L30">
            <v>148021</v>
          </cell>
          <cell r="M30">
            <v>186</v>
          </cell>
          <cell r="O30">
            <v>13211</v>
          </cell>
          <cell r="Z30">
            <v>680923</v>
          </cell>
          <cell r="AB30">
            <v>421567512</v>
          </cell>
          <cell r="AC30">
            <v>532319</v>
          </cell>
          <cell r="AD30">
            <v>108465</v>
          </cell>
          <cell r="AE30">
            <v>0</v>
          </cell>
          <cell r="AG30">
            <v>12021</v>
          </cell>
        </row>
        <row r="31">
          <cell r="H31">
            <v>140093</v>
          </cell>
          <cell r="J31">
            <v>142007555</v>
          </cell>
          <cell r="K31">
            <v>98463</v>
          </cell>
          <cell r="L31">
            <v>42530</v>
          </cell>
          <cell r="M31">
            <v>0</v>
          </cell>
          <cell r="O31">
            <v>1231</v>
          </cell>
          <cell r="Z31">
            <v>116072</v>
          </cell>
          <cell r="AB31">
            <v>125803821</v>
          </cell>
          <cell r="AC31">
            <v>82407</v>
          </cell>
          <cell r="AD31">
            <v>34662</v>
          </cell>
          <cell r="AE31">
            <v>252</v>
          </cell>
          <cell r="AG31">
            <v>1121</v>
          </cell>
        </row>
        <row r="33">
          <cell r="H33">
            <v>2948</v>
          </cell>
          <cell r="J33">
            <v>2312792</v>
          </cell>
          <cell r="K33">
            <v>1113</v>
          </cell>
          <cell r="L33">
            <v>0</v>
          </cell>
          <cell r="M33">
            <v>0</v>
          </cell>
          <cell r="O33">
            <v>107</v>
          </cell>
          <cell r="Z33">
            <v>2172</v>
          </cell>
          <cell r="AB33">
            <v>2877003</v>
          </cell>
          <cell r="AC33">
            <v>921</v>
          </cell>
          <cell r="AD33">
            <v>0</v>
          </cell>
          <cell r="AE33">
            <v>0</v>
          </cell>
          <cell r="AG33">
            <v>146</v>
          </cell>
        </row>
        <row r="34">
          <cell r="H34">
            <v>31703</v>
          </cell>
          <cell r="J34">
            <v>25691840</v>
          </cell>
          <cell r="K34">
            <v>32456</v>
          </cell>
          <cell r="L34">
            <v>1</v>
          </cell>
          <cell r="M34">
            <v>444</v>
          </cell>
          <cell r="O34">
            <v>739</v>
          </cell>
          <cell r="Z34">
            <v>28595</v>
          </cell>
          <cell r="AB34">
            <v>25862059</v>
          </cell>
          <cell r="AC34">
            <v>29631</v>
          </cell>
          <cell r="AD34">
            <v>0</v>
          </cell>
          <cell r="AE34">
            <v>545</v>
          </cell>
          <cell r="AG34">
            <v>715</v>
          </cell>
        </row>
        <row r="35">
          <cell r="H35">
            <v>9532</v>
          </cell>
          <cell r="J35">
            <v>13249507</v>
          </cell>
          <cell r="K35">
            <v>11212</v>
          </cell>
          <cell r="L35">
            <v>48</v>
          </cell>
          <cell r="M35">
            <v>1061</v>
          </cell>
          <cell r="O35">
            <v>144</v>
          </cell>
          <cell r="Z35">
            <v>8008</v>
          </cell>
          <cell r="AB35">
            <v>10681550</v>
          </cell>
          <cell r="AC35">
            <v>9473</v>
          </cell>
          <cell r="AD35">
            <v>0</v>
          </cell>
          <cell r="AE35">
            <v>829</v>
          </cell>
          <cell r="AG35">
            <v>126</v>
          </cell>
        </row>
      </sheetData>
      <sheetData sheetId="11">
        <row r="10">
          <cell r="F10">
            <v>640846899</v>
          </cell>
          <cell r="G10">
            <v>16009</v>
          </cell>
          <cell r="L10">
            <v>577027830</v>
          </cell>
          <cell r="M10">
            <v>14753</v>
          </cell>
        </row>
        <row r="11">
          <cell r="F11">
            <v>42466255</v>
          </cell>
          <cell r="G11">
            <v>774</v>
          </cell>
          <cell r="L11">
            <v>38232140</v>
          </cell>
          <cell r="M11">
            <v>783</v>
          </cell>
        </row>
        <row r="20">
          <cell r="C20" t="str">
            <v>2025</v>
          </cell>
        </row>
        <row r="23">
          <cell r="F23">
            <v>640846899</v>
          </cell>
          <cell r="G23">
            <v>16009</v>
          </cell>
          <cell r="L23">
            <v>577027830</v>
          </cell>
          <cell r="M23">
            <v>14753</v>
          </cell>
        </row>
        <row r="24">
          <cell r="F24">
            <v>42466255</v>
          </cell>
          <cell r="G24">
            <v>774</v>
          </cell>
          <cell r="L24">
            <v>38232140</v>
          </cell>
          <cell r="M24">
            <v>783</v>
          </cell>
        </row>
      </sheetData>
      <sheetData sheetId="12"/>
      <sheetData sheetId="13">
        <row r="3">
          <cell r="B3" t="str">
            <v>January</v>
          </cell>
        </row>
        <row r="6">
          <cell r="C6">
            <v>2025</v>
          </cell>
          <cell r="D6">
            <v>2024</v>
          </cell>
        </row>
        <row r="7">
          <cell r="C7">
            <v>219</v>
          </cell>
          <cell r="D7">
            <v>260</v>
          </cell>
        </row>
        <row r="8">
          <cell r="C8">
            <v>428</v>
          </cell>
          <cell r="D8">
            <v>689</v>
          </cell>
        </row>
        <row r="9">
          <cell r="C9">
            <v>237</v>
          </cell>
          <cell r="D9">
            <v>218</v>
          </cell>
        </row>
        <row r="10">
          <cell r="C10">
            <v>258</v>
          </cell>
          <cell r="D10">
            <v>132</v>
          </cell>
        </row>
        <row r="11">
          <cell r="C11">
            <v>1274</v>
          </cell>
          <cell r="D11">
            <v>1846</v>
          </cell>
        </row>
        <row r="12">
          <cell r="C12">
            <v>90</v>
          </cell>
          <cell r="D12">
            <v>130</v>
          </cell>
        </row>
        <row r="22">
          <cell r="C22">
            <v>2025</v>
          </cell>
          <cell r="D22">
            <v>2024</v>
          </cell>
        </row>
        <row r="23">
          <cell r="C23">
            <v>219</v>
          </cell>
          <cell r="D23">
            <v>260</v>
          </cell>
        </row>
        <row r="24">
          <cell r="C24">
            <v>428</v>
          </cell>
          <cell r="D24">
            <v>689</v>
          </cell>
        </row>
        <row r="25">
          <cell r="C25">
            <v>237</v>
          </cell>
          <cell r="D25">
            <v>218</v>
          </cell>
        </row>
        <row r="26">
          <cell r="C26">
            <v>258</v>
          </cell>
          <cell r="D26">
            <v>132</v>
          </cell>
        </row>
        <row r="27">
          <cell r="C27">
            <v>1274</v>
          </cell>
          <cell r="D27">
            <v>1846</v>
          </cell>
        </row>
        <row r="28">
          <cell r="C28">
            <v>90</v>
          </cell>
          <cell r="D28">
            <v>130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8C8AE-14D4-43F9-BEA4-2C53843F9F4F}">
  <sheetPr>
    <tabColor rgb="FFFFC000"/>
  </sheetPr>
  <dimension ref="A1:AC35"/>
  <sheetViews>
    <sheetView tabSelected="1" zoomScaleNormal="100" workbookViewId="0">
      <selection activeCell="A30" sqref="A30"/>
    </sheetView>
  </sheetViews>
  <sheetFormatPr defaultColWidth="9.140625" defaultRowHeight="12" x14ac:dyDescent="0.2"/>
  <cols>
    <col min="1" max="2" width="2.7109375" style="4" customWidth="1"/>
    <col min="3" max="14" width="10.7109375" style="4" customWidth="1"/>
    <col min="15" max="17" width="7.7109375" style="4" customWidth="1"/>
    <col min="18" max="18" width="1.7109375" style="4" customWidth="1"/>
    <col min="19" max="19" width="2.85546875" style="4" customWidth="1"/>
    <col min="20" max="16384" width="9.140625" style="4"/>
  </cols>
  <sheetData>
    <row r="1" spans="1:29" ht="33.75" customHeight="1" x14ac:dyDescent="0.2">
      <c r="A1" s="1"/>
      <c r="B1" s="1"/>
      <c r="C1" s="2" t="s">
        <v>0</v>
      </c>
      <c r="D1" s="1"/>
      <c r="E1" s="1"/>
      <c r="F1" s="1"/>
      <c r="G1" s="1"/>
      <c r="H1" s="1"/>
      <c r="I1" s="1"/>
      <c r="J1" s="3"/>
      <c r="K1" s="1"/>
      <c r="L1" s="1"/>
      <c r="M1" s="1"/>
      <c r="N1" s="1"/>
      <c r="O1" s="1"/>
      <c r="P1" s="1"/>
      <c r="Q1" s="1"/>
      <c r="AB1"/>
      <c r="AC1"/>
    </row>
    <row r="2" spans="1:29" ht="18" customHeight="1" x14ac:dyDescent="0.2">
      <c r="A2" s="5" t="s">
        <v>1</v>
      </c>
      <c r="B2" s="6"/>
      <c r="C2" s="6"/>
      <c r="D2" s="7"/>
      <c r="E2" s="8" t="str">
        <f>CONCATENATE('[1]Pivo Mow - Mtow - Passengers'!B3," ",'[1]Pivo Mow - Mtow - Passengers'!C6)</f>
        <v>January 2025</v>
      </c>
      <c r="F2" s="6"/>
      <c r="G2" s="9"/>
      <c r="H2" s="9"/>
      <c r="I2" s="10"/>
      <c r="J2" s="11" t="str">
        <f>CONCATENATE('[1]Pivo Mow - Mtow - Passengers'!B3," ",'[1]Pivo Mow - Mtow - Passengers'!U6)</f>
        <v>January 2024</v>
      </c>
      <c r="K2" s="12"/>
      <c r="L2" s="12"/>
      <c r="M2" s="12"/>
      <c r="N2" s="13"/>
      <c r="O2" s="14"/>
      <c r="P2" s="9"/>
      <c r="Q2" s="15"/>
      <c r="R2" s="16"/>
      <c r="AB2"/>
      <c r="AC2"/>
    </row>
    <row r="3" spans="1:29" ht="18" customHeight="1" x14ac:dyDescent="0.2">
      <c r="A3" s="17" t="s">
        <v>2</v>
      </c>
      <c r="B3" s="18"/>
      <c r="C3" s="18"/>
      <c r="D3" s="19"/>
      <c r="E3" s="20" t="s">
        <v>3</v>
      </c>
      <c r="F3" s="21"/>
      <c r="G3" s="22" t="s">
        <v>4</v>
      </c>
      <c r="H3" s="23"/>
      <c r="I3" s="22" t="s">
        <v>5</v>
      </c>
      <c r="J3" s="20" t="s">
        <v>3</v>
      </c>
      <c r="K3" s="24"/>
      <c r="L3" s="22" t="s">
        <v>4</v>
      </c>
      <c r="M3" s="25"/>
      <c r="N3" s="26" t="s">
        <v>5</v>
      </c>
      <c r="O3" s="27" t="s">
        <v>6</v>
      </c>
      <c r="P3" s="28"/>
      <c r="Q3" s="28"/>
      <c r="R3" s="29"/>
      <c r="AB3"/>
      <c r="AC3"/>
    </row>
    <row r="4" spans="1:29" ht="18" customHeight="1" x14ac:dyDescent="0.2">
      <c r="A4" s="30"/>
      <c r="B4" s="31"/>
      <c r="C4" s="32"/>
      <c r="D4" s="33"/>
      <c r="E4" s="34" t="s">
        <v>5</v>
      </c>
      <c r="F4" s="35" t="s">
        <v>7</v>
      </c>
      <c r="G4" s="35" t="s">
        <v>8</v>
      </c>
      <c r="H4" s="36" t="s">
        <v>5</v>
      </c>
      <c r="I4" s="37"/>
      <c r="J4" s="34" t="s">
        <v>5</v>
      </c>
      <c r="K4" s="35" t="s">
        <v>7</v>
      </c>
      <c r="L4" s="35" t="s">
        <v>8</v>
      </c>
      <c r="M4" s="36" t="s">
        <v>5</v>
      </c>
      <c r="N4" s="38"/>
      <c r="O4" s="39" t="s">
        <v>9</v>
      </c>
      <c r="P4" s="35" t="s">
        <v>10</v>
      </c>
      <c r="Q4" s="35" t="s">
        <v>5</v>
      </c>
      <c r="R4" s="36"/>
      <c r="AB4"/>
      <c r="AC4"/>
    </row>
    <row r="5" spans="1:29" ht="12" customHeight="1" x14ac:dyDescent="0.2">
      <c r="A5" s="40"/>
      <c r="D5" s="41"/>
      <c r="E5" s="42"/>
      <c r="F5" s="43"/>
      <c r="G5" s="43"/>
      <c r="H5" s="43"/>
      <c r="I5" s="44"/>
      <c r="J5" s="42"/>
      <c r="K5" s="43"/>
      <c r="L5" s="43"/>
      <c r="M5" s="43"/>
      <c r="N5" s="44"/>
      <c r="O5" s="42"/>
      <c r="P5" s="45"/>
      <c r="Q5" s="46"/>
      <c r="R5" s="41"/>
      <c r="AB5"/>
      <c r="AC5"/>
    </row>
    <row r="6" spans="1:29" ht="12" customHeight="1" x14ac:dyDescent="0.2">
      <c r="A6" s="40"/>
      <c r="B6" s="47" t="s">
        <v>11</v>
      </c>
      <c r="C6" s="47"/>
      <c r="D6" s="41"/>
      <c r="E6" s="42"/>
      <c r="F6" s="42"/>
      <c r="G6" s="42"/>
      <c r="H6" s="42"/>
      <c r="I6" s="48"/>
      <c r="J6" s="42"/>
      <c r="K6" s="42"/>
      <c r="L6" s="42"/>
      <c r="M6" s="42"/>
      <c r="N6" s="48"/>
      <c r="O6" s="42"/>
      <c r="P6" s="42"/>
      <c r="R6" s="41"/>
      <c r="S6" s="42"/>
      <c r="T6" s="42"/>
      <c r="U6" s="42"/>
      <c r="V6" s="42"/>
      <c r="W6"/>
      <c r="X6" s="42"/>
      <c r="Y6" s="42"/>
      <c r="Z6" s="42"/>
      <c r="AA6" s="42"/>
      <c r="AB6"/>
      <c r="AC6"/>
    </row>
    <row r="7" spans="1:29" ht="12" customHeight="1" x14ac:dyDescent="0.2">
      <c r="A7" s="40"/>
      <c r="B7" s="47"/>
      <c r="C7" s="4" t="s">
        <v>12</v>
      </c>
      <c r="D7" s="41"/>
      <c r="E7" s="49">
        <f>'[1]Pivo Mow - Mtow - Passengers'!H9</f>
        <v>38150</v>
      </c>
      <c r="F7" s="49">
        <f>'[1]Pivo Mow - Mtow - Passengers'!K9</f>
        <v>26764</v>
      </c>
      <c r="G7" s="49">
        <f>SUM('[1]Pivo Mow - Mtow - Passengers'!L9:M9)</f>
        <v>10225</v>
      </c>
      <c r="H7" s="50">
        <f>SUM(F7:G7)</f>
        <v>36989</v>
      </c>
      <c r="I7" s="51">
        <f>SUM(E7,H7)</f>
        <v>75139</v>
      </c>
      <c r="J7" s="49">
        <f>'[1]Pivo Mow - Mtow - Passengers'!Z9</f>
        <v>39750</v>
      </c>
      <c r="K7" s="49">
        <f>'[1]Pivo Mow - Mtow - Passengers'!AC9</f>
        <v>28027</v>
      </c>
      <c r="L7" s="49">
        <f>SUM('[1]Pivo Mow - Mtow - Passengers'!AD9:AE9)</f>
        <v>9916</v>
      </c>
      <c r="M7" s="50">
        <f>SUM(K7:L7)</f>
        <v>37943</v>
      </c>
      <c r="N7" s="51">
        <f>SUM(J7,M7)</f>
        <v>77693</v>
      </c>
      <c r="O7" s="52">
        <f>+E7*100/J7-100</f>
        <v>-4.0251572327044016</v>
      </c>
      <c r="P7" s="52">
        <f>+H7*100/M7-100</f>
        <v>-2.5142977624331166</v>
      </c>
      <c r="Q7" s="52">
        <f>+I7*100/N7-100</f>
        <v>-3.2872974399238046</v>
      </c>
      <c r="R7" s="41"/>
      <c r="S7" s="42"/>
      <c r="T7" s="42"/>
      <c r="U7" s="42"/>
      <c r="V7" s="42"/>
      <c r="W7"/>
      <c r="X7" s="42"/>
      <c r="Y7" s="42"/>
      <c r="Z7" s="42"/>
      <c r="AA7" s="42"/>
      <c r="AB7"/>
      <c r="AC7"/>
    </row>
    <row r="8" spans="1:29" ht="12" customHeight="1" x14ac:dyDescent="0.2">
      <c r="A8" s="53" t="s">
        <v>13</v>
      </c>
      <c r="C8" s="4" t="s">
        <v>14</v>
      </c>
      <c r="D8" s="41"/>
      <c r="E8" s="49">
        <f>'[1]Pivo Mow - Mtow - Passengers'!H10</f>
        <v>777650</v>
      </c>
      <c r="F8" s="49">
        <f>'[1]Pivo Mow - Mtow - Passengers'!K10</f>
        <v>579010</v>
      </c>
      <c r="G8" s="49">
        <f>SUM('[1]Pivo Mow - Mtow - Passengers'!L10:M10)</f>
        <v>148207</v>
      </c>
      <c r="H8" s="50">
        <f>SUM(F8:G8)</f>
        <v>727217</v>
      </c>
      <c r="I8" s="51">
        <f>SUM(E8,H8)</f>
        <v>1504867</v>
      </c>
      <c r="J8" s="49">
        <f>'[1]Pivo Mow - Mtow - Passengers'!Z10</f>
        <v>680923</v>
      </c>
      <c r="K8" s="49">
        <f>'[1]Pivo Mow - Mtow - Passengers'!AC10</f>
        <v>532319</v>
      </c>
      <c r="L8" s="49">
        <f>SUM('[1]Pivo Mow - Mtow - Passengers'!AD10:AE10)</f>
        <v>108465</v>
      </c>
      <c r="M8" s="50">
        <f>SUM(K8:L8)</f>
        <v>640784</v>
      </c>
      <c r="N8" s="51">
        <f>SUM(J8,M8)</f>
        <v>1321707</v>
      </c>
      <c r="O8" s="52">
        <f>+E8*100/J8-100</f>
        <v>14.205277248675699</v>
      </c>
      <c r="P8" s="52">
        <f t="shared" ref="P8:Q10" si="0">+H8*100/M8-100</f>
        <v>13.488632674973161</v>
      </c>
      <c r="Q8" s="52">
        <f t="shared" si="0"/>
        <v>13.857836873073992</v>
      </c>
      <c r="R8" s="41"/>
      <c r="S8"/>
      <c r="T8" s="54"/>
      <c r="U8" s="54"/>
      <c r="V8" s="54"/>
      <c r="W8"/>
      <c r="X8" s="42"/>
      <c r="Y8" s="42"/>
      <c r="Z8" s="42"/>
      <c r="AA8" s="42"/>
      <c r="AB8"/>
      <c r="AC8"/>
    </row>
    <row r="9" spans="1:29" ht="12" customHeight="1" x14ac:dyDescent="0.2">
      <c r="A9" s="53" t="s">
        <v>15</v>
      </c>
      <c r="C9" s="4" t="s">
        <v>16</v>
      </c>
      <c r="D9" s="41"/>
      <c r="E9" s="49">
        <f>'[1]Pivo Mow - Mtow - Passengers'!H11</f>
        <v>140093</v>
      </c>
      <c r="F9" s="49">
        <f>'[1]Pivo Mow - Mtow - Passengers'!K11</f>
        <v>98463</v>
      </c>
      <c r="G9" s="49">
        <f>SUM('[1]Pivo Mow - Mtow - Passengers'!L11:M11)</f>
        <v>42530</v>
      </c>
      <c r="H9" s="50">
        <f>SUM(F9:G9)</f>
        <v>140993</v>
      </c>
      <c r="I9" s="51">
        <f>SUM(E9,H9)</f>
        <v>281086</v>
      </c>
      <c r="J9" s="49">
        <f>'[1]Pivo Mow - Mtow - Passengers'!Z11</f>
        <v>116072</v>
      </c>
      <c r="K9" s="49">
        <f>'[1]Pivo Mow - Mtow - Passengers'!AC11</f>
        <v>82407</v>
      </c>
      <c r="L9" s="49">
        <f>SUM('[1]Pivo Mow - Mtow - Passengers'!AD11:AE11)</f>
        <v>34914</v>
      </c>
      <c r="M9" s="50">
        <f>SUM(K9:L9)</f>
        <v>117321</v>
      </c>
      <c r="N9" s="51">
        <f>SUM(J9,M9)</f>
        <v>233393</v>
      </c>
      <c r="O9" s="52">
        <f>+E9*100/J9-100</f>
        <v>20.694913501964294</v>
      </c>
      <c r="P9" s="52">
        <f t="shared" si="0"/>
        <v>20.177120890548153</v>
      </c>
      <c r="Q9" s="52">
        <f t="shared" si="0"/>
        <v>20.434631715604155</v>
      </c>
      <c r="R9" s="41"/>
      <c r="S9"/>
      <c r="T9" s="54"/>
      <c r="U9" s="54"/>
      <c r="V9" s="54"/>
      <c r="W9"/>
      <c r="X9" s="55"/>
      <c r="Y9" s="55"/>
      <c r="Z9" s="55"/>
      <c r="AA9" s="55"/>
      <c r="AB9"/>
      <c r="AC9"/>
    </row>
    <row r="10" spans="1:29" ht="12" customHeight="1" x14ac:dyDescent="0.2">
      <c r="A10" s="53"/>
      <c r="C10" s="47" t="s">
        <v>5</v>
      </c>
      <c r="D10" s="41"/>
      <c r="E10" s="56">
        <f t="shared" ref="E10:N10" si="1">SUM(E7:E9)</f>
        <v>955893</v>
      </c>
      <c r="F10" s="56">
        <f t="shared" si="1"/>
        <v>704237</v>
      </c>
      <c r="G10" s="56">
        <f t="shared" si="1"/>
        <v>200962</v>
      </c>
      <c r="H10" s="56">
        <f t="shared" si="1"/>
        <v>905199</v>
      </c>
      <c r="I10" s="57">
        <f t="shared" si="1"/>
        <v>1861092</v>
      </c>
      <c r="J10" s="56">
        <f t="shared" si="1"/>
        <v>836745</v>
      </c>
      <c r="K10" s="56">
        <f t="shared" si="1"/>
        <v>642753</v>
      </c>
      <c r="L10" s="56">
        <f t="shared" si="1"/>
        <v>153295</v>
      </c>
      <c r="M10" s="56">
        <f t="shared" si="1"/>
        <v>796048</v>
      </c>
      <c r="N10" s="57">
        <f t="shared" si="1"/>
        <v>1632793</v>
      </c>
      <c r="O10" s="58">
        <f>+E10*100/J10-100</f>
        <v>14.239463635874728</v>
      </c>
      <c r="P10" s="58">
        <f t="shared" si="0"/>
        <v>13.711610355154463</v>
      </c>
      <c r="Q10" s="58">
        <f t="shared" si="0"/>
        <v>13.982115307941669</v>
      </c>
      <c r="R10" s="41"/>
      <c r="S10"/>
      <c r="T10" s="54"/>
      <c r="U10" s="54"/>
      <c r="V10" s="54"/>
      <c r="W10"/>
      <c r="X10" s="42"/>
      <c r="Y10" s="42"/>
      <c r="Z10" s="42"/>
      <c r="AA10" s="42"/>
      <c r="AB10"/>
      <c r="AC10"/>
    </row>
    <row r="11" spans="1:29" ht="12" customHeight="1" x14ac:dyDescent="0.2">
      <c r="A11" s="53"/>
      <c r="D11" s="41"/>
      <c r="E11" s="42"/>
      <c r="F11" s="42"/>
      <c r="G11" s="42"/>
      <c r="H11" s="42"/>
      <c r="I11" s="48"/>
      <c r="J11" s="42"/>
      <c r="K11" s="42"/>
      <c r="L11" s="42"/>
      <c r="M11" s="42"/>
      <c r="N11" s="48"/>
      <c r="O11" s="59"/>
      <c r="P11" s="59"/>
      <c r="Q11" s="59"/>
      <c r="R11" s="41"/>
      <c r="S11"/>
      <c r="T11" s="54"/>
      <c r="U11" s="54"/>
      <c r="V11" s="54"/>
      <c r="W11"/>
      <c r="X11" s="42"/>
      <c r="Y11" s="42"/>
      <c r="Z11" s="42"/>
      <c r="AA11" s="42"/>
      <c r="AB11"/>
      <c r="AC11"/>
    </row>
    <row r="12" spans="1:29" ht="12" customHeight="1" x14ac:dyDescent="0.2">
      <c r="A12" s="53"/>
      <c r="B12" s="47" t="s">
        <v>17</v>
      </c>
      <c r="C12" s="47"/>
      <c r="D12" s="41"/>
      <c r="E12" s="42"/>
      <c r="F12" s="42"/>
      <c r="G12" s="42"/>
      <c r="H12" s="42"/>
      <c r="I12" s="48"/>
      <c r="J12" s="42"/>
      <c r="K12" s="42"/>
      <c r="L12" s="42"/>
      <c r="M12" s="42"/>
      <c r="N12" s="48"/>
      <c r="O12" s="59"/>
      <c r="P12" s="59"/>
      <c r="Q12" s="59"/>
      <c r="R12" s="41"/>
      <c r="S12"/>
      <c r="T12" s="54"/>
      <c r="U12" s="54"/>
      <c r="V12" s="54"/>
      <c r="W12"/>
      <c r="X12" s="42"/>
      <c r="Y12" s="42"/>
      <c r="Z12" s="42"/>
      <c r="AA12" s="42"/>
      <c r="AB12"/>
      <c r="AC12"/>
    </row>
    <row r="13" spans="1:29" ht="12" customHeight="1" x14ac:dyDescent="0.2">
      <c r="A13" s="53"/>
      <c r="B13" s="47"/>
      <c r="C13" s="4" t="s">
        <v>12</v>
      </c>
      <c r="D13" s="60"/>
      <c r="E13" s="49">
        <f>'[1]Pivo Mow - Mtow - Passengers'!H13</f>
        <v>2948</v>
      </c>
      <c r="F13" s="49">
        <f>'[1]Pivo Mow - Mtow - Passengers'!K13</f>
        <v>1113</v>
      </c>
      <c r="G13" s="49">
        <f>SUM('[1]Pivo Mow - Mtow - Passengers'!L13:M13)</f>
        <v>0</v>
      </c>
      <c r="H13" s="50">
        <f>SUM(F13:G13)</f>
        <v>1113</v>
      </c>
      <c r="I13" s="51">
        <f>SUM(E13,H13)</f>
        <v>4061</v>
      </c>
      <c r="J13" s="49">
        <f>'[1]Pivo Mow - Mtow - Passengers'!Z13</f>
        <v>2172</v>
      </c>
      <c r="K13" s="49">
        <f>'[1]Pivo Mow - Mtow - Passengers'!AC13</f>
        <v>921</v>
      </c>
      <c r="L13" s="49">
        <f>SUM('[1]Pivo Mow - Mtow - Passengers'!AD13:AE13)</f>
        <v>0</v>
      </c>
      <c r="M13" s="50">
        <f>SUM(K13:L13)</f>
        <v>921</v>
      </c>
      <c r="N13" s="51">
        <f>SUM(J13,M13)</f>
        <v>3093</v>
      </c>
      <c r="O13" s="52">
        <f>+E13*100/J13-100</f>
        <v>35.727440147329645</v>
      </c>
      <c r="P13" s="52">
        <f>+H13*100/M13-100</f>
        <v>20.846905537459278</v>
      </c>
      <c r="Q13" s="52">
        <f>+I13*100/N13-100</f>
        <v>31.296475913352737</v>
      </c>
      <c r="R13" s="41"/>
      <c r="S13"/>
      <c r="T13" s="54"/>
      <c r="U13" s="54"/>
      <c r="V13" s="54"/>
      <c r="W13"/>
      <c r="X13" s="42"/>
      <c r="Y13" s="42"/>
      <c r="Z13" s="42"/>
      <c r="AA13" s="42"/>
      <c r="AB13"/>
      <c r="AC13"/>
    </row>
    <row r="14" spans="1:29" ht="12" customHeight="1" x14ac:dyDescent="0.2">
      <c r="A14" s="53" t="s">
        <v>13</v>
      </c>
      <c r="C14" s="4" t="s">
        <v>14</v>
      </c>
      <c r="D14" s="41"/>
      <c r="E14" s="49">
        <f>'[1]Pivo Mow - Mtow - Passengers'!H14</f>
        <v>31703</v>
      </c>
      <c r="F14" s="49">
        <f>'[1]Pivo Mow - Mtow - Passengers'!K14</f>
        <v>32456</v>
      </c>
      <c r="G14" s="49">
        <f>SUM('[1]Pivo Mow - Mtow - Passengers'!L14:M14)</f>
        <v>445</v>
      </c>
      <c r="H14" s="50">
        <f>SUM(F14:G14)</f>
        <v>32901</v>
      </c>
      <c r="I14" s="51">
        <f>SUM(E14,H14)</f>
        <v>64604</v>
      </c>
      <c r="J14" s="49">
        <f>'[1]Pivo Mow - Mtow - Passengers'!Z14</f>
        <v>28595</v>
      </c>
      <c r="K14" s="49">
        <f>'[1]Pivo Mow - Mtow - Passengers'!AC14</f>
        <v>29631</v>
      </c>
      <c r="L14" s="49">
        <f>SUM('[1]Pivo Mow - Mtow - Passengers'!AD14:AE14)</f>
        <v>545</v>
      </c>
      <c r="M14" s="50">
        <f>SUM(K14:L14)</f>
        <v>30176</v>
      </c>
      <c r="N14" s="51">
        <f>SUM(J14,M14)</f>
        <v>58771</v>
      </c>
      <c r="O14" s="61">
        <f>+E14*100/J14-100</f>
        <v>10.869033047735613</v>
      </c>
      <c r="P14" s="61">
        <f t="shared" ref="P14:Q16" si="2">+H14*100/M14-100</f>
        <v>9.0303552492046606</v>
      </c>
      <c r="Q14" s="61">
        <f t="shared" si="2"/>
        <v>9.9249629919518156</v>
      </c>
      <c r="R14" s="41"/>
      <c r="S14"/>
      <c r="T14" s="54"/>
      <c r="U14" s="54"/>
      <c r="V14" s="54"/>
      <c r="W14"/>
      <c r="X14" s="42"/>
      <c r="Y14" s="42"/>
      <c r="Z14" s="42"/>
      <c r="AA14" s="42"/>
      <c r="AB14"/>
      <c r="AC14"/>
    </row>
    <row r="15" spans="1:29" ht="12" customHeight="1" x14ac:dyDescent="0.2">
      <c r="A15" s="53" t="s">
        <v>15</v>
      </c>
      <c r="C15" s="4" t="s">
        <v>16</v>
      </c>
      <c r="D15" s="41"/>
      <c r="E15" s="49">
        <f>'[1]Pivo Mow - Mtow - Passengers'!H15</f>
        <v>9532</v>
      </c>
      <c r="F15" s="49">
        <f>'[1]Pivo Mow - Mtow - Passengers'!K15</f>
        <v>11212</v>
      </c>
      <c r="G15" s="49">
        <f>SUM('[1]Pivo Mow - Mtow - Passengers'!L15:M15)</f>
        <v>1109</v>
      </c>
      <c r="H15" s="50">
        <f>SUM(F15:G15)</f>
        <v>12321</v>
      </c>
      <c r="I15" s="51">
        <f>SUM(E15,H15)</f>
        <v>21853</v>
      </c>
      <c r="J15" s="49">
        <f>'[1]Pivo Mow - Mtow - Passengers'!Z15</f>
        <v>8008</v>
      </c>
      <c r="K15" s="49">
        <f>'[1]Pivo Mow - Mtow - Passengers'!AC15</f>
        <v>9473</v>
      </c>
      <c r="L15" s="49">
        <f>SUM('[1]Pivo Mow - Mtow - Passengers'!AD15:AE15)</f>
        <v>829</v>
      </c>
      <c r="M15" s="50">
        <f>SUM(K15:L15)</f>
        <v>10302</v>
      </c>
      <c r="N15" s="51">
        <f>SUM(J15,M15)</f>
        <v>18310</v>
      </c>
      <c r="O15" s="52">
        <f>+E15*100/J15-100</f>
        <v>19.030969030969032</v>
      </c>
      <c r="P15" s="52">
        <f t="shared" si="2"/>
        <v>19.59813628421665</v>
      </c>
      <c r="Q15" s="52">
        <f t="shared" si="2"/>
        <v>19.350081922446748</v>
      </c>
      <c r="R15" s="41"/>
      <c r="S15"/>
      <c r="T15" s="54"/>
      <c r="U15" s="54"/>
      <c r="V15" s="54"/>
      <c r="W15"/>
      <c r="X15" s="55"/>
      <c r="Y15" s="55"/>
      <c r="Z15" s="55"/>
      <c r="AA15" s="55"/>
      <c r="AB15"/>
      <c r="AC15"/>
    </row>
    <row r="16" spans="1:29" ht="12" customHeight="1" x14ac:dyDescent="0.2">
      <c r="A16" s="53"/>
      <c r="C16" s="47" t="s">
        <v>5</v>
      </c>
      <c r="D16" s="41"/>
      <c r="E16" s="56">
        <f t="shared" ref="E16:N16" si="3">SUM(E13:E15)</f>
        <v>44183</v>
      </c>
      <c r="F16" s="56">
        <f t="shared" si="3"/>
        <v>44781</v>
      </c>
      <c r="G16" s="56">
        <f t="shared" si="3"/>
        <v>1554</v>
      </c>
      <c r="H16" s="56">
        <f t="shared" si="3"/>
        <v>46335</v>
      </c>
      <c r="I16" s="57">
        <f t="shared" si="3"/>
        <v>90518</v>
      </c>
      <c r="J16" s="56">
        <f t="shared" si="3"/>
        <v>38775</v>
      </c>
      <c r="K16" s="56">
        <f t="shared" si="3"/>
        <v>40025</v>
      </c>
      <c r="L16" s="56">
        <f t="shared" si="3"/>
        <v>1374</v>
      </c>
      <c r="M16" s="56">
        <f t="shared" si="3"/>
        <v>41399</v>
      </c>
      <c r="N16" s="57">
        <f t="shared" si="3"/>
        <v>80174</v>
      </c>
      <c r="O16" s="62">
        <f>+E16*100/J16-100</f>
        <v>13.947130883301099</v>
      </c>
      <c r="P16" s="62">
        <f t="shared" si="2"/>
        <v>11.92299330901713</v>
      </c>
      <c r="Q16" s="62">
        <f t="shared" si="2"/>
        <v>12.90193828423179</v>
      </c>
      <c r="R16" s="41"/>
      <c r="S16"/>
      <c r="T16" s="54"/>
      <c r="U16" s="54"/>
      <c r="V16" s="54"/>
      <c r="W16"/>
      <c r="X16" s="42"/>
      <c r="Y16" s="42"/>
      <c r="Z16" s="42"/>
      <c r="AA16" s="42"/>
      <c r="AB16"/>
      <c r="AC16"/>
    </row>
    <row r="17" spans="1:29" ht="12" customHeight="1" x14ac:dyDescent="0.2">
      <c r="A17" s="53"/>
      <c r="D17" s="41"/>
      <c r="E17" s="42"/>
      <c r="F17" s="42"/>
      <c r="G17" s="42"/>
      <c r="H17" s="42"/>
      <c r="I17" s="48"/>
      <c r="J17" s="42"/>
      <c r="K17" s="42"/>
      <c r="L17" s="42"/>
      <c r="M17" s="42"/>
      <c r="N17" s="48"/>
      <c r="O17" s="59"/>
      <c r="P17" s="59"/>
      <c r="Q17" s="59"/>
      <c r="R17" s="41"/>
      <c r="S17"/>
      <c r="T17" s="54"/>
      <c r="U17" s="54"/>
      <c r="V17" s="54"/>
      <c r="W17"/>
      <c r="X17" s="42"/>
      <c r="Y17" s="42"/>
      <c r="Z17" s="42"/>
      <c r="AA17" s="42"/>
      <c r="AB17"/>
      <c r="AC17"/>
    </row>
    <row r="18" spans="1:29" ht="12" customHeight="1" x14ac:dyDescent="0.2">
      <c r="A18" s="53"/>
      <c r="B18" s="63" t="s">
        <v>18</v>
      </c>
      <c r="D18" s="41"/>
      <c r="E18" s="42"/>
      <c r="F18" s="42"/>
      <c r="G18" s="42"/>
      <c r="H18" s="64"/>
      <c r="I18" s="48"/>
      <c r="J18" s="42"/>
      <c r="K18" s="42"/>
      <c r="L18" s="42"/>
      <c r="M18" s="64"/>
      <c r="N18" s="48"/>
      <c r="O18" s="59"/>
      <c r="P18" s="59"/>
      <c r="Q18" s="59"/>
      <c r="R18" s="41"/>
      <c r="S18"/>
      <c r="T18" s="54"/>
      <c r="U18" s="54"/>
      <c r="V18" s="54"/>
      <c r="W18"/>
      <c r="X18" s="42"/>
      <c r="Y18" s="42"/>
      <c r="Z18" s="42"/>
      <c r="AA18" s="42"/>
      <c r="AB18"/>
      <c r="AC18"/>
    </row>
    <row r="19" spans="1:29" ht="12" customHeight="1" x14ac:dyDescent="0.2">
      <c r="A19" s="53"/>
      <c r="B19" s="47"/>
      <c r="C19" s="4" t="s">
        <v>12</v>
      </c>
      <c r="D19" s="41"/>
      <c r="E19" s="49">
        <f t="shared" ref="E19:H21" si="4">SUM(E7,E13)</f>
        <v>41098</v>
      </c>
      <c r="F19" s="49">
        <f t="shared" si="4"/>
        <v>27877</v>
      </c>
      <c r="G19" s="49">
        <f t="shared" si="4"/>
        <v>10225</v>
      </c>
      <c r="H19" s="49">
        <f t="shared" si="4"/>
        <v>38102</v>
      </c>
      <c r="I19" s="51">
        <f>SUM(E19,H19)</f>
        <v>79200</v>
      </c>
      <c r="J19" s="49">
        <f t="shared" ref="J19:M21" si="5">SUM(J7,J13)</f>
        <v>41922</v>
      </c>
      <c r="K19" s="49">
        <f t="shared" si="5"/>
        <v>28948</v>
      </c>
      <c r="L19" s="49">
        <f t="shared" si="5"/>
        <v>9916</v>
      </c>
      <c r="M19" s="49">
        <f t="shared" si="5"/>
        <v>38864</v>
      </c>
      <c r="N19" s="51">
        <f>SUM(J19,M19)</f>
        <v>80786</v>
      </c>
      <c r="O19" s="52">
        <f>+E19*100/J19-100</f>
        <v>-1.9655550784790847</v>
      </c>
      <c r="P19" s="52">
        <f>+H19*100/M19-100</f>
        <v>-1.9606834088102119</v>
      </c>
      <c r="Q19" s="52">
        <f>+I19*100/N19-100</f>
        <v>-1.9632114475280389</v>
      </c>
      <c r="R19" s="41"/>
      <c r="S19"/>
      <c r="T19" s="54"/>
      <c r="U19" s="54"/>
      <c r="V19" s="54"/>
      <c r="W19"/>
      <c r="X19" s="42"/>
      <c r="Y19" s="42"/>
      <c r="Z19" s="42"/>
      <c r="AA19" s="42"/>
      <c r="AB19"/>
      <c r="AC19"/>
    </row>
    <row r="20" spans="1:29" ht="12" customHeight="1" x14ac:dyDescent="0.2">
      <c r="A20" s="53" t="s">
        <v>13</v>
      </c>
      <c r="C20" s="4" t="s">
        <v>14</v>
      </c>
      <c r="D20" s="41"/>
      <c r="E20" s="49">
        <f t="shared" si="4"/>
        <v>809353</v>
      </c>
      <c r="F20" s="49">
        <f t="shared" si="4"/>
        <v>611466</v>
      </c>
      <c r="G20" s="49">
        <f t="shared" si="4"/>
        <v>148652</v>
      </c>
      <c r="H20" s="49">
        <f t="shared" si="4"/>
        <v>760118</v>
      </c>
      <c r="I20" s="51">
        <f>SUM(E20,H20)</f>
        <v>1569471</v>
      </c>
      <c r="J20" s="49">
        <f t="shared" si="5"/>
        <v>709518</v>
      </c>
      <c r="K20" s="49">
        <f t="shared" si="5"/>
        <v>561950</v>
      </c>
      <c r="L20" s="49">
        <f t="shared" si="5"/>
        <v>109010</v>
      </c>
      <c r="M20" s="49">
        <f t="shared" si="5"/>
        <v>670960</v>
      </c>
      <c r="N20" s="51">
        <f>SUM(J20,M20)</f>
        <v>1380478</v>
      </c>
      <c r="O20" s="52">
        <f>+E20*100/J20-100</f>
        <v>14.070819908726776</v>
      </c>
      <c r="P20" s="52">
        <f t="shared" ref="P20:Q22" si="6">+H20*100/M20-100</f>
        <v>13.288124478359364</v>
      </c>
      <c r="Q20" s="52">
        <f t="shared" si="6"/>
        <v>13.690402889433955</v>
      </c>
      <c r="R20" s="41"/>
      <c r="S20"/>
      <c r="T20" s="54"/>
      <c r="U20" s="54"/>
      <c r="V20" s="54"/>
      <c r="W20"/>
      <c r="X20" s="42"/>
      <c r="Y20" s="42"/>
      <c r="Z20" s="42"/>
      <c r="AA20" s="42"/>
      <c r="AB20"/>
      <c r="AC20"/>
    </row>
    <row r="21" spans="1:29" ht="12" customHeight="1" x14ac:dyDescent="0.2">
      <c r="A21" s="53" t="s">
        <v>15</v>
      </c>
      <c r="C21" s="4" t="s">
        <v>16</v>
      </c>
      <c r="D21" s="41"/>
      <c r="E21" s="49">
        <f t="shared" si="4"/>
        <v>149625</v>
      </c>
      <c r="F21" s="49">
        <f t="shared" si="4"/>
        <v>109675</v>
      </c>
      <c r="G21" s="49">
        <f t="shared" si="4"/>
        <v>43639</v>
      </c>
      <c r="H21" s="49">
        <f t="shared" si="4"/>
        <v>153314</v>
      </c>
      <c r="I21" s="51">
        <f>SUM(E21,H21)</f>
        <v>302939</v>
      </c>
      <c r="J21" s="49">
        <f t="shared" si="5"/>
        <v>124080</v>
      </c>
      <c r="K21" s="49">
        <f t="shared" si="5"/>
        <v>91880</v>
      </c>
      <c r="L21" s="49">
        <f t="shared" si="5"/>
        <v>35743</v>
      </c>
      <c r="M21" s="49">
        <f t="shared" si="5"/>
        <v>127623</v>
      </c>
      <c r="N21" s="51">
        <f>SUM(J21,M21)</f>
        <v>251703</v>
      </c>
      <c r="O21" s="52">
        <f>+E21*100/J21-100</f>
        <v>20.587524177949703</v>
      </c>
      <c r="P21" s="52">
        <f t="shared" si="6"/>
        <v>20.130384021688883</v>
      </c>
      <c r="Q21" s="52">
        <f t="shared" si="6"/>
        <v>20.355736721453454</v>
      </c>
      <c r="R21" s="41"/>
      <c r="S21"/>
      <c r="T21" s="54"/>
      <c r="U21" s="54"/>
      <c r="V21" s="54"/>
      <c r="W21"/>
      <c r="X21" s="55"/>
      <c r="Y21" s="55"/>
      <c r="Z21" s="55"/>
      <c r="AA21" s="55"/>
      <c r="AB21"/>
      <c r="AC21"/>
    </row>
    <row r="22" spans="1:29" ht="12" customHeight="1" x14ac:dyDescent="0.2">
      <c r="A22" s="40"/>
      <c r="C22" s="47" t="s">
        <v>5</v>
      </c>
      <c r="D22" s="60"/>
      <c r="E22" s="56">
        <f t="shared" ref="E22:N22" si="7">SUM(E19:E21)</f>
        <v>1000076</v>
      </c>
      <c r="F22" s="56">
        <f t="shared" si="7"/>
        <v>749018</v>
      </c>
      <c r="G22" s="56">
        <f t="shared" si="7"/>
        <v>202516</v>
      </c>
      <c r="H22" s="56">
        <f t="shared" si="7"/>
        <v>951534</v>
      </c>
      <c r="I22" s="57">
        <f t="shared" si="7"/>
        <v>1951610</v>
      </c>
      <c r="J22" s="56">
        <f t="shared" si="7"/>
        <v>875520</v>
      </c>
      <c r="K22" s="56">
        <f t="shared" si="7"/>
        <v>682778</v>
      </c>
      <c r="L22" s="56">
        <f t="shared" si="7"/>
        <v>154669</v>
      </c>
      <c r="M22" s="56">
        <f t="shared" si="7"/>
        <v>837447</v>
      </c>
      <c r="N22" s="57">
        <f t="shared" si="7"/>
        <v>1712967</v>
      </c>
      <c r="O22" s="58">
        <f>+E22*100/J22-100</f>
        <v>14.226516812865498</v>
      </c>
      <c r="P22" s="58">
        <f t="shared" si="6"/>
        <v>13.623190482502181</v>
      </c>
      <c r="Q22" s="58">
        <f t="shared" si="6"/>
        <v>13.931558518056676</v>
      </c>
      <c r="R22" s="41"/>
      <c r="S22"/>
      <c r="T22" s="54"/>
      <c r="U22" s="54"/>
      <c r="V22" s="54"/>
      <c r="W22"/>
      <c r="X22" s="42"/>
      <c r="Y22" s="42"/>
      <c r="Z22" s="42"/>
      <c r="AA22" s="42"/>
      <c r="AB22"/>
      <c r="AC22"/>
    </row>
    <row r="23" spans="1:29" ht="12" customHeight="1" x14ac:dyDescent="0.2">
      <c r="A23" s="65"/>
      <c r="B23" s="66"/>
      <c r="C23" s="66"/>
      <c r="D23" s="67"/>
      <c r="E23" s="68"/>
      <c r="F23" s="68"/>
      <c r="G23" s="68"/>
      <c r="H23" s="68"/>
      <c r="I23" s="69"/>
      <c r="J23" s="68"/>
      <c r="K23" s="68"/>
      <c r="L23" s="68"/>
      <c r="M23" s="68"/>
      <c r="N23" s="69"/>
      <c r="O23" s="68"/>
      <c r="P23" s="68"/>
      <c r="Q23" s="70"/>
      <c r="R23" s="67"/>
      <c r="S23"/>
      <c r="T23"/>
      <c r="U23" s="54"/>
      <c r="V23" s="54"/>
      <c r="W23"/>
      <c r="X23" s="42"/>
      <c r="Y23" s="42"/>
      <c r="Z23" s="42"/>
      <c r="AA23" s="42"/>
      <c r="AB23"/>
      <c r="AC23"/>
    </row>
    <row r="24" spans="1:29" ht="12.75" x14ac:dyDescent="0.2">
      <c r="E24" s="42"/>
      <c r="F24" s="42"/>
      <c r="G24" s="42"/>
      <c r="H24" s="42"/>
      <c r="I24" s="42"/>
      <c r="J24" s="42"/>
      <c r="K24" s="71"/>
      <c r="L24" s="72"/>
      <c r="M24" s="42"/>
      <c r="N24" s="42"/>
      <c r="S24"/>
      <c r="T24"/>
      <c r="U24"/>
      <c r="V24"/>
      <c r="W24"/>
      <c r="AB24"/>
      <c r="AC24"/>
    </row>
    <row r="25" spans="1:29" ht="12.75" x14ac:dyDescent="0.2">
      <c r="A25" s="47" t="s">
        <v>19</v>
      </c>
      <c r="H25" s="42"/>
      <c r="K25" s="71"/>
      <c r="L25" s="72"/>
      <c r="S25"/>
      <c r="T25"/>
      <c r="U25"/>
      <c r="V25"/>
      <c r="W25"/>
      <c r="AB25"/>
      <c r="AC25"/>
    </row>
    <row r="26" spans="1:29" ht="12.75" x14ac:dyDescent="0.2">
      <c r="F26" s="71"/>
      <c r="G26" s="71"/>
      <c r="H26" s="71"/>
      <c r="I26" s="73"/>
      <c r="J26" s="74"/>
      <c r="K26" s="71"/>
      <c r="L26" s="72"/>
      <c r="N26" s="42"/>
      <c r="S26"/>
      <c r="T26"/>
      <c r="U26"/>
      <c r="V26"/>
      <c r="W26"/>
      <c r="AB26"/>
      <c r="AC26"/>
    </row>
    <row r="27" spans="1:29" ht="12.75" x14ac:dyDescent="0.2">
      <c r="A27" s="4" t="s">
        <v>20</v>
      </c>
      <c r="F27" s="71"/>
      <c r="G27" s="71"/>
      <c r="H27" s="71"/>
      <c r="I27" s="75"/>
      <c r="AB27"/>
      <c r="AC27"/>
    </row>
    <row r="28" spans="1:29" ht="12.75" x14ac:dyDescent="0.2">
      <c r="A28" s="4" t="s">
        <v>21</v>
      </c>
      <c r="B28" s="63"/>
      <c r="F28" s="71"/>
      <c r="G28" s="71"/>
      <c r="H28" s="71"/>
      <c r="I28" s="71"/>
    </row>
    <row r="29" spans="1:29" x14ac:dyDescent="0.2">
      <c r="F29" s="71"/>
      <c r="G29" s="71"/>
      <c r="H29" s="71"/>
      <c r="I29" s="71"/>
    </row>
    <row r="30" spans="1:29" x14ac:dyDescent="0.2">
      <c r="C30" s="47"/>
      <c r="E30" s="71"/>
      <c r="F30" s="75"/>
      <c r="G30" s="75"/>
      <c r="H30" s="75"/>
      <c r="I30" s="71"/>
    </row>
    <row r="31" spans="1:29" x14ac:dyDescent="0.2">
      <c r="E31" s="71"/>
      <c r="F31" s="71"/>
      <c r="G31" s="71"/>
      <c r="H31" s="71"/>
      <c r="I31" s="71"/>
    </row>
    <row r="32" spans="1:29" x14ac:dyDescent="0.2">
      <c r="E32" s="71"/>
      <c r="F32" s="71"/>
      <c r="G32" s="71"/>
      <c r="H32" s="71"/>
      <c r="I32" s="71"/>
    </row>
    <row r="33" spans="8:8" x14ac:dyDescent="0.2">
      <c r="H33" s="71"/>
    </row>
    <row r="34" spans="8:8" x14ac:dyDescent="0.2">
      <c r="H34" s="71"/>
    </row>
    <row r="35" spans="8:8" x14ac:dyDescent="0.2">
      <c r="H35" s="71"/>
    </row>
  </sheetData>
  <mergeCells count="2">
    <mergeCell ref="J2:N2"/>
    <mergeCell ref="O3:R3"/>
  </mergeCells>
  <pageMargins left="0.17" right="0.17" top="0.39370078740157483" bottom="0.51181102362204722" header="0.31496062992125984" footer="0.19685039370078741"/>
  <pageSetup paperSize="9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88842-1313-42A9-A0E8-9990D26ABB8D}">
  <sheetPr>
    <tabColor rgb="FFFFC000"/>
  </sheetPr>
  <dimension ref="A1:AC35"/>
  <sheetViews>
    <sheetView zoomScaleNormal="100" workbookViewId="0">
      <selection activeCell="F35" sqref="F35"/>
    </sheetView>
  </sheetViews>
  <sheetFormatPr defaultColWidth="9.140625" defaultRowHeight="12" x14ac:dyDescent="0.2"/>
  <cols>
    <col min="1" max="2" width="2.7109375" style="4" customWidth="1"/>
    <col min="3" max="14" width="10.7109375" style="4" customWidth="1"/>
    <col min="15" max="17" width="7.7109375" style="4" customWidth="1"/>
    <col min="18" max="18" width="1.7109375" style="4" customWidth="1"/>
    <col min="19" max="19" width="2.85546875" style="4" customWidth="1"/>
    <col min="20" max="16384" width="9.140625" style="4"/>
  </cols>
  <sheetData>
    <row r="1" spans="1:29" ht="33.75" customHeight="1" x14ac:dyDescent="0.2">
      <c r="A1" s="1"/>
      <c r="B1" s="1"/>
      <c r="C1" s="2" t="s">
        <v>0</v>
      </c>
      <c r="D1" s="1"/>
      <c r="E1" s="1"/>
      <c r="F1" s="1"/>
      <c r="G1" s="1"/>
      <c r="H1" s="1"/>
      <c r="I1" s="76" t="str">
        <f>CONCATENATE("January"," - ",'[1]Pivo Mow - Mtow - Passengers'!B3)</f>
        <v>January - January</v>
      </c>
      <c r="J1" s="76"/>
      <c r="K1" s="1"/>
      <c r="L1" s="1"/>
      <c r="M1" s="1"/>
      <c r="N1" s="1"/>
      <c r="O1" s="1"/>
      <c r="P1" s="1"/>
      <c r="Q1" s="1"/>
      <c r="AA1"/>
      <c r="AB1"/>
    </row>
    <row r="2" spans="1:29" ht="18" customHeight="1" x14ac:dyDescent="0.2">
      <c r="A2" s="5"/>
      <c r="B2" s="6"/>
      <c r="C2" s="6"/>
      <c r="D2" s="7"/>
      <c r="E2" s="8" t="str">
        <f>CONCATENATE("Year to date"," ",'[1]Pivo All-cargo og pax movements'!C20)</f>
        <v>Year to date 2025</v>
      </c>
      <c r="F2" s="6"/>
      <c r="G2" s="9"/>
      <c r="H2" s="9"/>
      <c r="I2" s="10"/>
      <c r="J2" s="11" t="str">
        <f>CONCATENATE("Year to date"," ",'[1]Pivo Mow - Mtow - Passengers'!U26)</f>
        <v>Year to date 2024</v>
      </c>
      <c r="K2" s="12"/>
      <c r="L2" s="12"/>
      <c r="M2" s="12"/>
      <c r="N2" s="13"/>
      <c r="O2" s="14"/>
      <c r="P2" s="9"/>
      <c r="Q2" s="15"/>
      <c r="R2" s="16"/>
      <c r="AA2"/>
      <c r="AB2"/>
    </row>
    <row r="3" spans="1:29" ht="18" customHeight="1" x14ac:dyDescent="0.2">
      <c r="A3" s="17" t="s">
        <v>2</v>
      </c>
      <c r="B3" s="18"/>
      <c r="C3" s="18"/>
      <c r="D3" s="19"/>
      <c r="E3" s="20" t="s">
        <v>3</v>
      </c>
      <c r="F3" s="21"/>
      <c r="G3" s="22" t="s">
        <v>4</v>
      </c>
      <c r="H3" s="23"/>
      <c r="I3" s="22" t="s">
        <v>5</v>
      </c>
      <c r="J3" s="20" t="s">
        <v>3</v>
      </c>
      <c r="K3" s="24"/>
      <c r="L3" s="22" t="s">
        <v>4</v>
      </c>
      <c r="M3" s="25"/>
      <c r="N3" s="26" t="s">
        <v>5</v>
      </c>
      <c r="O3" s="27" t="s">
        <v>6</v>
      </c>
      <c r="P3" s="28"/>
      <c r="Q3" s="28"/>
      <c r="R3" s="29"/>
      <c r="AA3"/>
      <c r="AB3"/>
    </row>
    <row r="4" spans="1:29" ht="18" customHeight="1" x14ac:dyDescent="0.2">
      <c r="A4" s="30"/>
      <c r="B4" s="31"/>
      <c r="C4" s="32"/>
      <c r="D4" s="33"/>
      <c r="E4" s="34" t="s">
        <v>5</v>
      </c>
      <c r="F4" s="35" t="s">
        <v>7</v>
      </c>
      <c r="G4" s="35" t="s">
        <v>8</v>
      </c>
      <c r="H4" s="36" t="s">
        <v>5</v>
      </c>
      <c r="I4" s="37"/>
      <c r="J4" s="34" t="s">
        <v>5</v>
      </c>
      <c r="K4" s="35" t="s">
        <v>7</v>
      </c>
      <c r="L4" s="35" t="s">
        <v>8</v>
      </c>
      <c r="M4" s="36" t="s">
        <v>5</v>
      </c>
      <c r="N4" s="38"/>
      <c r="O4" s="39" t="s">
        <v>9</v>
      </c>
      <c r="P4" s="35" t="s">
        <v>10</v>
      </c>
      <c r="Q4" s="35" t="s">
        <v>5</v>
      </c>
      <c r="R4" s="36"/>
      <c r="AA4"/>
      <c r="AB4"/>
    </row>
    <row r="5" spans="1:29" ht="12" customHeight="1" x14ac:dyDescent="0.2">
      <c r="A5" s="40"/>
      <c r="D5" s="41"/>
      <c r="E5" s="42"/>
      <c r="F5" s="43"/>
      <c r="G5" s="43"/>
      <c r="H5" s="43"/>
      <c r="I5" s="44"/>
      <c r="J5" s="42"/>
      <c r="K5" s="43"/>
      <c r="L5" s="43"/>
      <c r="M5" s="43"/>
      <c r="N5" s="44"/>
      <c r="O5" s="42"/>
      <c r="P5" s="45"/>
      <c r="Q5" s="46"/>
      <c r="R5" s="41"/>
      <c r="AB5"/>
      <c r="AC5"/>
    </row>
    <row r="6" spans="1:29" ht="12" customHeight="1" x14ac:dyDescent="0.2">
      <c r="A6" s="40"/>
      <c r="B6" s="47" t="s">
        <v>11</v>
      </c>
      <c r="C6" s="47"/>
      <c r="D6" s="41"/>
      <c r="E6" s="42"/>
      <c r="F6" s="42"/>
      <c r="G6" s="42"/>
      <c r="H6" s="42"/>
      <c r="I6" s="48"/>
      <c r="J6" s="42"/>
      <c r="K6" s="42"/>
      <c r="L6" s="42"/>
      <c r="M6" s="42"/>
      <c r="N6" s="48"/>
      <c r="O6" s="42"/>
      <c r="P6" s="42"/>
      <c r="R6" s="41"/>
      <c r="S6" s="42"/>
      <c r="T6" s="42"/>
      <c r="U6" s="42"/>
      <c r="V6" s="42"/>
      <c r="W6"/>
      <c r="X6" s="42"/>
      <c r="Y6" s="42"/>
      <c r="Z6" s="42"/>
      <c r="AA6" s="42"/>
      <c r="AB6"/>
      <c r="AC6"/>
    </row>
    <row r="7" spans="1:29" ht="12" customHeight="1" x14ac:dyDescent="0.2">
      <c r="A7" s="40"/>
      <c r="B7" s="47"/>
      <c r="C7" s="4" t="s">
        <v>12</v>
      </c>
      <c r="D7" s="41"/>
      <c r="E7" s="49">
        <f>'[1]Pivo Mow - Mtow - Passengers'!H29</f>
        <v>38150</v>
      </c>
      <c r="F7" s="49">
        <f>'[1]Pivo Mow - Mtow - Passengers'!K29</f>
        <v>26764</v>
      </c>
      <c r="G7" s="49">
        <f>SUM('[1]Pivo Mow - Mtow - Passengers'!L29:M29)</f>
        <v>10225</v>
      </c>
      <c r="H7" s="50">
        <f>SUM(F7:G7)</f>
        <v>36989</v>
      </c>
      <c r="I7" s="51">
        <f>SUM(E7,H7)</f>
        <v>75139</v>
      </c>
      <c r="J7" s="49">
        <f>'[1]Pivo Mow - Mtow - Passengers'!Z29</f>
        <v>39750</v>
      </c>
      <c r="K7" s="49">
        <f>'[1]Pivo Mow - Mtow - Passengers'!AC29</f>
        <v>28027</v>
      </c>
      <c r="L7" s="49">
        <f>SUM('[1]Pivo Mow - Mtow - Passengers'!AD29:AE29)</f>
        <v>9916</v>
      </c>
      <c r="M7" s="50">
        <f>SUM(K7:L7)</f>
        <v>37943</v>
      </c>
      <c r="N7" s="51">
        <f>SUM(J7,M7)</f>
        <v>77693</v>
      </c>
      <c r="O7" s="52">
        <f>+E7*100/J7-100</f>
        <v>-4.0251572327044016</v>
      </c>
      <c r="P7" s="52">
        <f>+H7*100/M7-100</f>
        <v>-2.5142977624331166</v>
      </c>
      <c r="Q7" s="52">
        <f>+I7*100/N7-100</f>
        <v>-3.2872974399238046</v>
      </c>
      <c r="R7" s="41"/>
      <c r="S7" s="42"/>
      <c r="T7" s="42"/>
      <c r="U7" s="42"/>
      <c r="V7" s="42"/>
      <c r="W7"/>
      <c r="X7" s="42"/>
      <c r="Y7" s="42"/>
      <c r="Z7" s="42"/>
      <c r="AA7" s="42"/>
      <c r="AB7"/>
      <c r="AC7"/>
    </row>
    <row r="8" spans="1:29" ht="12" customHeight="1" x14ac:dyDescent="0.2">
      <c r="A8" s="53" t="s">
        <v>13</v>
      </c>
      <c r="C8" s="4" t="s">
        <v>14</v>
      </c>
      <c r="D8" s="41"/>
      <c r="E8" s="49">
        <f>'[1]Pivo Mow - Mtow - Passengers'!H30</f>
        <v>777650</v>
      </c>
      <c r="F8" s="49">
        <f>'[1]Pivo Mow - Mtow - Passengers'!K30</f>
        <v>579010</v>
      </c>
      <c r="G8" s="49">
        <f>SUM('[1]Pivo Mow - Mtow - Passengers'!L30:M30)</f>
        <v>148207</v>
      </c>
      <c r="H8" s="50">
        <f>SUM(F8:G8)</f>
        <v>727217</v>
      </c>
      <c r="I8" s="51">
        <f>SUM(E8,H8)</f>
        <v>1504867</v>
      </c>
      <c r="J8" s="49">
        <f>'[1]Pivo Mow - Mtow - Passengers'!Z30</f>
        <v>680923</v>
      </c>
      <c r="K8" s="49">
        <f>'[1]Pivo Mow - Mtow - Passengers'!AC30</f>
        <v>532319</v>
      </c>
      <c r="L8" s="49">
        <f>SUM('[1]Pivo Mow - Mtow - Passengers'!AD30:AE30)</f>
        <v>108465</v>
      </c>
      <c r="M8" s="50">
        <f>SUM(K8:L8)</f>
        <v>640784</v>
      </c>
      <c r="N8" s="51">
        <f>SUM(J8,M8)</f>
        <v>1321707</v>
      </c>
      <c r="O8" s="52">
        <f>+E8*100/J8-100</f>
        <v>14.205277248675699</v>
      </c>
      <c r="P8" s="52">
        <f t="shared" ref="P8:Q10" si="0">+H8*100/M8-100</f>
        <v>13.488632674973161</v>
      </c>
      <c r="Q8" s="52">
        <f t="shared" si="0"/>
        <v>13.857836873073992</v>
      </c>
      <c r="R8" s="41"/>
      <c r="S8"/>
      <c r="T8" s="54"/>
      <c r="U8" s="54"/>
      <c r="V8" s="54"/>
      <c r="W8"/>
      <c r="X8" s="42"/>
      <c r="Y8" s="42"/>
      <c r="Z8" s="42"/>
      <c r="AA8" s="42"/>
      <c r="AB8"/>
      <c r="AC8"/>
    </row>
    <row r="9" spans="1:29" ht="12" customHeight="1" x14ac:dyDescent="0.2">
      <c r="A9" s="53" t="s">
        <v>15</v>
      </c>
      <c r="C9" s="4" t="s">
        <v>16</v>
      </c>
      <c r="D9" s="41"/>
      <c r="E9" s="49">
        <f>'[1]Pivo Mow - Mtow - Passengers'!H31</f>
        <v>140093</v>
      </c>
      <c r="F9" s="49">
        <f>'[1]Pivo Mow - Mtow - Passengers'!K31</f>
        <v>98463</v>
      </c>
      <c r="G9" s="49">
        <f>SUM('[1]Pivo Mow - Mtow - Passengers'!L31:M31)</f>
        <v>42530</v>
      </c>
      <c r="H9" s="50">
        <f>SUM(F9:G9)</f>
        <v>140993</v>
      </c>
      <c r="I9" s="51">
        <f>SUM(E9,H9)</f>
        <v>281086</v>
      </c>
      <c r="J9" s="49">
        <f>'[1]Pivo Mow - Mtow - Passengers'!Z31</f>
        <v>116072</v>
      </c>
      <c r="K9" s="49">
        <f>'[1]Pivo Mow - Mtow - Passengers'!AC31</f>
        <v>82407</v>
      </c>
      <c r="L9" s="49">
        <f>SUM('[1]Pivo Mow - Mtow - Passengers'!AD31:AE31)</f>
        <v>34914</v>
      </c>
      <c r="M9" s="50">
        <f>SUM(K9:L9)</f>
        <v>117321</v>
      </c>
      <c r="N9" s="51">
        <f>SUM(J9,M9)</f>
        <v>233393</v>
      </c>
      <c r="O9" s="52">
        <f>+E9*100/J9-100</f>
        <v>20.694913501964294</v>
      </c>
      <c r="P9" s="52">
        <f t="shared" si="0"/>
        <v>20.177120890548153</v>
      </c>
      <c r="Q9" s="52">
        <f t="shared" si="0"/>
        <v>20.434631715604155</v>
      </c>
      <c r="R9" s="41"/>
      <c r="S9"/>
      <c r="T9" s="54"/>
      <c r="U9" s="54"/>
      <c r="V9" s="54"/>
      <c r="W9"/>
      <c r="X9" s="55"/>
      <c r="Y9" s="55"/>
      <c r="Z9" s="55"/>
      <c r="AA9" s="55"/>
      <c r="AB9"/>
      <c r="AC9"/>
    </row>
    <row r="10" spans="1:29" ht="12" customHeight="1" x14ac:dyDescent="0.2">
      <c r="A10" s="53"/>
      <c r="C10" s="47" t="s">
        <v>5</v>
      </c>
      <c r="D10" s="41"/>
      <c r="E10" s="56">
        <f t="shared" ref="E10:N10" si="1">SUM(E7:E9)</f>
        <v>955893</v>
      </c>
      <c r="F10" s="56">
        <f t="shared" si="1"/>
        <v>704237</v>
      </c>
      <c r="G10" s="56">
        <f t="shared" si="1"/>
        <v>200962</v>
      </c>
      <c r="H10" s="56">
        <f t="shared" si="1"/>
        <v>905199</v>
      </c>
      <c r="I10" s="57">
        <f t="shared" si="1"/>
        <v>1861092</v>
      </c>
      <c r="J10" s="56">
        <f t="shared" si="1"/>
        <v>836745</v>
      </c>
      <c r="K10" s="56">
        <f t="shared" si="1"/>
        <v>642753</v>
      </c>
      <c r="L10" s="56">
        <f t="shared" si="1"/>
        <v>153295</v>
      </c>
      <c r="M10" s="56">
        <f t="shared" si="1"/>
        <v>796048</v>
      </c>
      <c r="N10" s="57">
        <f t="shared" si="1"/>
        <v>1632793</v>
      </c>
      <c r="O10" s="58">
        <f>+E10*100/J10-100</f>
        <v>14.239463635874728</v>
      </c>
      <c r="P10" s="58">
        <f t="shared" si="0"/>
        <v>13.711610355154463</v>
      </c>
      <c r="Q10" s="58">
        <f t="shared" si="0"/>
        <v>13.982115307941669</v>
      </c>
      <c r="R10" s="41"/>
      <c r="S10"/>
      <c r="T10" s="54"/>
      <c r="U10" s="54"/>
      <c r="V10" s="54"/>
      <c r="W10"/>
      <c r="X10" s="42"/>
      <c r="Y10" s="42"/>
      <c r="Z10" s="42"/>
      <c r="AA10" s="42"/>
      <c r="AB10"/>
      <c r="AC10"/>
    </row>
    <row r="11" spans="1:29" ht="12" customHeight="1" x14ac:dyDescent="0.2">
      <c r="A11" s="53"/>
      <c r="D11" s="41"/>
      <c r="E11" s="42"/>
      <c r="F11" s="42"/>
      <c r="G11" s="42"/>
      <c r="H11" s="42"/>
      <c r="I11" s="48"/>
      <c r="J11" s="42"/>
      <c r="K11" s="42"/>
      <c r="L11" s="42"/>
      <c r="M11" s="42"/>
      <c r="N11" s="48"/>
      <c r="O11" s="59"/>
      <c r="P11" s="59"/>
      <c r="Q11" s="59"/>
      <c r="R11" s="41"/>
      <c r="S11"/>
      <c r="T11" s="54"/>
      <c r="U11" s="54"/>
      <c r="V11" s="54"/>
      <c r="W11"/>
      <c r="X11" s="42"/>
      <c r="Y11" s="42"/>
      <c r="Z11" s="42"/>
      <c r="AA11" s="42"/>
      <c r="AB11"/>
      <c r="AC11"/>
    </row>
    <row r="12" spans="1:29" ht="12" customHeight="1" x14ac:dyDescent="0.2">
      <c r="A12" s="53"/>
      <c r="B12" s="47" t="s">
        <v>17</v>
      </c>
      <c r="C12" s="47"/>
      <c r="D12" s="41"/>
      <c r="E12" s="42"/>
      <c r="F12" s="42"/>
      <c r="G12" s="42"/>
      <c r="H12" s="42"/>
      <c r="I12" s="48"/>
      <c r="J12" s="42"/>
      <c r="K12" s="42"/>
      <c r="L12" s="42"/>
      <c r="M12" s="42"/>
      <c r="N12" s="48"/>
      <c r="O12" s="59"/>
      <c r="P12" s="59"/>
      <c r="Q12" s="59"/>
      <c r="R12" s="41"/>
      <c r="S12"/>
      <c r="T12" s="54"/>
      <c r="U12" s="54"/>
      <c r="V12" s="54"/>
      <c r="W12"/>
      <c r="X12" s="42"/>
      <c r="Y12" s="42"/>
      <c r="Z12" s="42"/>
      <c r="AA12" s="42"/>
      <c r="AB12"/>
      <c r="AC12"/>
    </row>
    <row r="13" spans="1:29" ht="12" customHeight="1" x14ac:dyDescent="0.2">
      <c r="A13" s="53"/>
      <c r="B13" s="47"/>
      <c r="C13" s="4" t="s">
        <v>12</v>
      </c>
      <c r="D13" s="60"/>
      <c r="E13" s="49">
        <f>'[1]Pivo Mow - Mtow - Passengers'!H33</f>
        <v>2948</v>
      </c>
      <c r="F13" s="49">
        <f>'[1]Pivo Mow - Mtow - Passengers'!K33</f>
        <v>1113</v>
      </c>
      <c r="G13" s="49">
        <f>SUM('[1]Pivo Mow - Mtow - Passengers'!L33:M33)</f>
        <v>0</v>
      </c>
      <c r="H13" s="50">
        <f>SUM(F13:G13)</f>
        <v>1113</v>
      </c>
      <c r="I13" s="51">
        <f>SUM(E13,H13)</f>
        <v>4061</v>
      </c>
      <c r="J13" s="49">
        <f>'[1]Pivo Mow - Mtow - Passengers'!Z33</f>
        <v>2172</v>
      </c>
      <c r="K13" s="49">
        <f>'[1]Pivo Mow - Mtow - Passengers'!AC33</f>
        <v>921</v>
      </c>
      <c r="L13" s="49">
        <f>SUM('[1]Pivo Mow - Mtow - Passengers'!AD33:AE33)</f>
        <v>0</v>
      </c>
      <c r="M13" s="50">
        <f>SUM(K13:L13)</f>
        <v>921</v>
      </c>
      <c r="N13" s="51">
        <f>SUM(J13,M13)</f>
        <v>3093</v>
      </c>
      <c r="O13" s="52">
        <f>+E13*100/J13-100</f>
        <v>35.727440147329645</v>
      </c>
      <c r="P13" s="52">
        <f>+H13*100/M13-100</f>
        <v>20.846905537459278</v>
      </c>
      <c r="Q13" s="52">
        <f>+I13*100/N13-100</f>
        <v>31.296475913352737</v>
      </c>
      <c r="R13" s="41"/>
      <c r="S13"/>
      <c r="T13" s="54"/>
      <c r="U13" s="54"/>
      <c r="V13" s="54"/>
      <c r="W13"/>
      <c r="X13" s="42"/>
      <c r="Y13" s="42"/>
      <c r="Z13" s="42"/>
      <c r="AA13" s="42"/>
      <c r="AB13"/>
      <c r="AC13"/>
    </row>
    <row r="14" spans="1:29" ht="12" customHeight="1" x14ac:dyDescent="0.2">
      <c r="A14" s="53" t="s">
        <v>13</v>
      </c>
      <c r="C14" s="4" t="s">
        <v>14</v>
      </c>
      <c r="D14" s="41"/>
      <c r="E14" s="49">
        <f>'[1]Pivo Mow - Mtow - Passengers'!H34</f>
        <v>31703</v>
      </c>
      <c r="F14" s="49">
        <f>'[1]Pivo Mow - Mtow - Passengers'!K34</f>
        <v>32456</v>
      </c>
      <c r="G14" s="49">
        <f>SUM('[1]Pivo Mow - Mtow - Passengers'!L34:M34)</f>
        <v>445</v>
      </c>
      <c r="H14" s="50">
        <f>SUM(F14:G14)</f>
        <v>32901</v>
      </c>
      <c r="I14" s="51">
        <f>SUM(E14,H14)</f>
        <v>64604</v>
      </c>
      <c r="J14" s="49">
        <f>'[1]Pivo Mow - Mtow - Passengers'!Z34</f>
        <v>28595</v>
      </c>
      <c r="K14" s="49">
        <f>'[1]Pivo Mow - Mtow - Passengers'!AC34</f>
        <v>29631</v>
      </c>
      <c r="L14" s="49">
        <f>SUM('[1]Pivo Mow - Mtow - Passengers'!AD34:AE34)</f>
        <v>545</v>
      </c>
      <c r="M14" s="50">
        <f>SUM(K14:L14)</f>
        <v>30176</v>
      </c>
      <c r="N14" s="51">
        <f>SUM(J14,M14)</f>
        <v>58771</v>
      </c>
      <c r="O14" s="61">
        <f>+E14*100/J14-100</f>
        <v>10.869033047735613</v>
      </c>
      <c r="P14" s="61">
        <f t="shared" ref="P14:Q16" si="2">+H14*100/M14-100</f>
        <v>9.0303552492046606</v>
      </c>
      <c r="Q14" s="61">
        <f t="shared" si="2"/>
        <v>9.9249629919518156</v>
      </c>
      <c r="R14" s="41"/>
      <c r="S14"/>
      <c r="T14" s="54"/>
      <c r="U14" s="54"/>
      <c r="V14" s="54"/>
      <c r="W14"/>
      <c r="X14" s="42"/>
      <c r="Y14" s="42"/>
      <c r="Z14" s="42"/>
      <c r="AA14" s="42"/>
      <c r="AB14"/>
      <c r="AC14"/>
    </row>
    <row r="15" spans="1:29" ht="12" customHeight="1" x14ac:dyDescent="0.2">
      <c r="A15" s="53" t="s">
        <v>15</v>
      </c>
      <c r="C15" s="4" t="s">
        <v>16</v>
      </c>
      <c r="D15" s="41"/>
      <c r="E15" s="49">
        <f>'[1]Pivo Mow - Mtow - Passengers'!H35</f>
        <v>9532</v>
      </c>
      <c r="F15" s="49">
        <f>'[1]Pivo Mow - Mtow - Passengers'!K35</f>
        <v>11212</v>
      </c>
      <c r="G15" s="49">
        <f>SUM('[1]Pivo Mow - Mtow - Passengers'!L35:M35)</f>
        <v>1109</v>
      </c>
      <c r="H15" s="50">
        <f>SUM(F15:G15)</f>
        <v>12321</v>
      </c>
      <c r="I15" s="51">
        <f>SUM(E15,H15)</f>
        <v>21853</v>
      </c>
      <c r="J15" s="49">
        <f>'[1]Pivo Mow - Mtow - Passengers'!Z35</f>
        <v>8008</v>
      </c>
      <c r="K15" s="49">
        <f>'[1]Pivo Mow - Mtow - Passengers'!AC35</f>
        <v>9473</v>
      </c>
      <c r="L15" s="49">
        <f>SUM('[1]Pivo Mow - Mtow - Passengers'!AD35:AE35)</f>
        <v>829</v>
      </c>
      <c r="M15" s="50">
        <f>SUM(K15:L15)</f>
        <v>10302</v>
      </c>
      <c r="N15" s="51">
        <f>SUM(J15,M15)</f>
        <v>18310</v>
      </c>
      <c r="O15" s="52">
        <f>+E15*100/J15-100</f>
        <v>19.030969030969032</v>
      </c>
      <c r="P15" s="52">
        <f t="shared" si="2"/>
        <v>19.59813628421665</v>
      </c>
      <c r="Q15" s="52">
        <f t="shared" si="2"/>
        <v>19.350081922446748</v>
      </c>
      <c r="R15" s="41"/>
      <c r="S15"/>
      <c r="T15" s="54"/>
      <c r="U15" s="54"/>
      <c r="V15" s="54"/>
      <c r="W15"/>
      <c r="X15" s="55"/>
      <c r="Y15" s="55"/>
      <c r="Z15" s="55"/>
      <c r="AA15" s="55"/>
      <c r="AB15"/>
      <c r="AC15"/>
    </row>
    <row r="16" spans="1:29" ht="12" customHeight="1" x14ac:dyDescent="0.2">
      <c r="A16" s="53"/>
      <c r="C16" s="47" t="s">
        <v>5</v>
      </c>
      <c r="D16" s="41"/>
      <c r="E16" s="56">
        <f t="shared" ref="E16:N16" si="3">SUM(E13:E15)</f>
        <v>44183</v>
      </c>
      <c r="F16" s="56">
        <f t="shared" si="3"/>
        <v>44781</v>
      </c>
      <c r="G16" s="56">
        <f t="shared" si="3"/>
        <v>1554</v>
      </c>
      <c r="H16" s="56">
        <f t="shared" si="3"/>
        <v>46335</v>
      </c>
      <c r="I16" s="57">
        <f t="shared" si="3"/>
        <v>90518</v>
      </c>
      <c r="J16" s="56">
        <f t="shared" si="3"/>
        <v>38775</v>
      </c>
      <c r="K16" s="56">
        <f t="shared" si="3"/>
        <v>40025</v>
      </c>
      <c r="L16" s="56">
        <f t="shared" si="3"/>
        <v>1374</v>
      </c>
      <c r="M16" s="56">
        <f t="shared" si="3"/>
        <v>41399</v>
      </c>
      <c r="N16" s="57">
        <f t="shared" si="3"/>
        <v>80174</v>
      </c>
      <c r="O16" s="62">
        <f>+E16*100/J16-100</f>
        <v>13.947130883301099</v>
      </c>
      <c r="P16" s="62">
        <f t="shared" si="2"/>
        <v>11.92299330901713</v>
      </c>
      <c r="Q16" s="62">
        <f t="shared" si="2"/>
        <v>12.90193828423179</v>
      </c>
      <c r="R16" s="41"/>
      <c r="S16"/>
      <c r="T16" s="54"/>
      <c r="U16" s="54"/>
      <c r="V16" s="54"/>
      <c r="W16"/>
      <c r="X16" s="42"/>
      <c r="Y16" s="42"/>
      <c r="Z16" s="42"/>
      <c r="AA16" s="42"/>
      <c r="AB16"/>
      <c r="AC16"/>
    </row>
    <row r="17" spans="1:29" ht="12" customHeight="1" x14ac:dyDescent="0.2">
      <c r="A17" s="53"/>
      <c r="D17" s="41"/>
      <c r="E17" s="42"/>
      <c r="F17" s="42"/>
      <c r="G17" s="42"/>
      <c r="H17" s="42"/>
      <c r="I17" s="48"/>
      <c r="J17" s="42"/>
      <c r="K17" s="42"/>
      <c r="L17" s="42"/>
      <c r="M17" s="42"/>
      <c r="N17" s="48"/>
      <c r="O17" s="59"/>
      <c r="P17" s="59"/>
      <c r="Q17" s="59"/>
      <c r="R17" s="41"/>
      <c r="S17"/>
      <c r="T17" s="54"/>
      <c r="U17" s="54"/>
      <c r="V17" s="54"/>
      <c r="W17"/>
      <c r="X17" s="42"/>
      <c r="Y17" s="42"/>
      <c r="Z17" s="42"/>
      <c r="AA17" s="42"/>
      <c r="AB17"/>
      <c r="AC17"/>
    </row>
    <row r="18" spans="1:29" ht="12" customHeight="1" x14ac:dyDescent="0.2">
      <c r="A18" s="53"/>
      <c r="B18" s="63" t="s">
        <v>18</v>
      </c>
      <c r="D18" s="41"/>
      <c r="E18" s="42"/>
      <c r="F18" s="42"/>
      <c r="G18" s="42"/>
      <c r="H18" s="64"/>
      <c r="I18" s="48"/>
      <c r="J18" s="42"/>
      <c r="K18" s="42"/>
      <c r="L18" s="42"/>
      <c r="M18" s="64"/>
      <c r="N18" s="48"/>
      <c r="O18" s="59"/>
      <c r="P18" s="59"/>
      <c r="Q18" s="59"/>
      <c r="R18" s="41"/>
      <c r="S18"/>
      <c r="T18" s="54"/>
      <c r="U18" s="54"/>
      <c r="V18" s="54"/>
      <c r="W18"/>
      <c r="X18" s="42"/>
      <c r="Y18" s="42"/>
      <c r="Z18" s="42"/>
      <c r="AA18" s="42"/>
      <c r="AB18"/>
      <c r="AC18"/>
    </row>
    <row r="19" spans="1:29" ht="12" customHeight="1" x14ac:dyDescent="0.2">
      <c r="A19" s="53"/>
      <c r="B19" s="47"/>
      <c r="C19" s="4" t="s">
        <v>12</v>
      </c>
      <c r="D19" s="41"/>
      <c r="E19" s="49">
        <f t="shared" ref="E19:H21" si="4">SUM(E7,E13)</f>
        <v>41098</v>
      </c>
      <c r="F19" s="49">
        <f t="shared" si="4"/>
        <v>27877</v>
      </c>
      <c r="G19" s="49">
        <f t="shared" si="4"/>
        <v>10225</v>
      </c>
      <c r="H19" s="49">
        <f t="shared" si="4"/>
        <v>38102</v>
      </c>
      <c r="I19" s="51">
        <f>SUM(E19,H19)</f>
        <v>79200</v>
      </c>
      <c r="J19" s="49">
        <f t="shared" ref="J19:M21" si="5">SUM(J7,J13)</f>
        <v>41922</v>
      </c>
      <c r="K19" s="49">
        <f t="shared" si="5"/>
        <v>28948</v>
      </c>
      <c r="L19" s="49">
        <f t="shared" si="5"/>
        <v>9916</v>
      </c>
      <c r="M19" s="49">
        <f t="shared" si="5"/>
        <v>38864</v>
      </c>
      <c r="N19" s="51">
        <f>SUM(J19,M19)</f>
        <v>80786</v>
      </c>
      <c r="O19" s="52">
        <f>+E19*100/J19-100</f>
        <v>-1.9655550784790847</v>
      </c>
      <c r="P19" s="52">
        <f>+H19*100/M19-100</f>
        <v>-1.9606834088102119</v>
      </c>
      <c r="Q19" s="52">
        <f>+I19*100/N19-100</f>
        <v>-1.9632114475280389</v>
      </c>
      <c r="R19" s="41"/>
      <c r="S19"/>
      <c r="T19" s="54"/>
      <c r="U19" s="54"/>
      <c r="V19" s="54"/>
      <c r="W19"/>
      <c r="X19" s="42"/>
      <c r="Y19" s="42"/>
      <c r="Z19" s="42"/>
      <c r="AA19" s="42"/>
      <c r="AB19"/>
      <c r="AC19"/>
    </row>
    <row r="20" spans="1:29" ht="12" customHeight="1" x14ac:dyDescent="0.2">
      <c r="A20" s="53" t="s">
        <v>13</v>
      </c>
      <c r="C20" s="4" t="s">
        <v>14</v>
      </c>
      <c r="D20" s="41"/>
      <c r="E20" s="49">
        <f t="shared" si="4"/>
        <v>809353</v>
      </c>
      <c r="F20" s="49">
        <f t="shared" si="4"/>
        <v>611466</v>
      </c>
      <c r="G20" s="49">
        <f t="shared" si="4"/>
        <v>148652</v>
      </c>
      <c r="H20" s="49">
        <f t="shared" si="4"/>
        <v>760118</v>
      </c>
      <c r="I20" s="51">
        <f>SUM(E20,H20)</f>
        <v>1569471</v>
      </c>
      <c r="J20" s="49">
        <f t="shared" si="5"/>
        <v>709518</v>
      </c>
      <c r="K20" s="49">
        <f t="shared" si="5"/>
        <v>561950</v>
      </c>
      <c r="L20" s="49">
        <f t="shared" si="5"/>
        <v>109010</v>
      </c>
      <c r="M20" s="49">
        <f t="shared" si="5"/>
        <v>670960</v>
      </c>
      <c r="N20" s="51">
        <f>SUM(J20,M20)</f>
        <v>1380478</v>
      </c>
      <c r="O20" s="52">
        <f>+E20*100/J20-100</f>
        <v>14.070819908726776</v>
      </c>
      <c r="P20" s="52">
        <f t="shared" ref="P20:Q22" si="6">+H20*100/M20-100</f>
        <v>13.288124478359364</v>
      </c>
      <c r="Q20" s="52">
        <f t="shared" si="6"/>
        <v>13.690402889433955</v>
      </c>
      <c r="R20" s="41"/>
      <c r="S20"/>
      <c r="T20" s="54"/>
      <c r="U20" s="54"/>
      <c r="V20" s="54"/>
      <c r="W20"/>
      <c r="X20" s="42"/>
      <c r="Y20" s="42"/>
      <c r="Z20" s="42"/>
      <c r="AA20" s="42"/>
      <c r="AB20"/>
      <c r="AC20"/>
    </row>
    <row r="21" spans="1:29" ht="12" customHeight="1" x14ac:dyDescent="0.2">
      <c r="A21" s="53" t="s">
        <v>15</v>
      </c>
      <c r="C21" s="4" t="s">
        <v>16</v>
      </c>
      <c r="D21" s="41"/>
      <c r="E21" s="49">
        <f t="shared" si="4"/>
        <v>149625</v>
      </c>
      <c r="F21" s="49">
        <f t="shared" si="4"/>
        <v>109675</v>
      </c>
      <c r="G21" s="49">
        <f t="shared" si="4"/>
        <v>43639</v>
      </c>
      <c r="H21" s="49">
        <f t="shared" si="4"/>
        <v>153314</v>
      </c>
      <c r="I21" s="51">
        <f>SUM(E21,H21)</f>
        <v>302939</v>
      </c>
      <c r="J21" s="49">
        <f t="shared" si="5"/>
        <v>124080</v>
      </c>
      <c r="K21" s="49">
        <f t="shared" si="5"/>
        <v>91880</v>
      </c>
      <c r="L21" s="49">
        <f t="shared" si="5"/>
        <v>35743</v>
      </c>
      <c r="M21" s="49">
        <f t="shared" si="5"/>
        <v>127623</v>
      </c>
      <c r="N21" s="51">
        <f>SUM(J21,M21)</f>
        <v>251703</v>
      </c>
      <c r="O21" s="52">
        <f>+E21*100/J21-100</f>
        <v>20.587524177949703</v>
      </c>
      <c r="P21" s="52">
        <f t="shared" si="6"/>
        <v>20.130384021688883</v>
      </c>
      <c r="Q21" s="52">
        <f t="shared" si="6"/>
        <v>20.355736721453454</v>
      </c>
      <c r="R21" s="41"/>
      <c r="S21"/>
      <c r="T21" s="54"/>
      <c r="U21" s="54"/>
      <c r="V21" s="54"/>
      <c r="W21"/>
      <c r="X21" s="55"/>
      <c r="Y21" s="55"/>
      <c r="Z21" s="55"/>
      <c r="AA21" s="55"/>
      <c r="AB21"/>
      <c r="AC21"/>
    </row>
    <row r="22" spans="1:29" ht="12" customHeight="1" x14ac:dyDescent="0.2">
      <c r="A22" s="40"/>
      <c r="C22" s="47" t="s">
        <v>5</v>
      </c>
      <c r="D22" s="60"/>
      <c r="E22" s="56">
        <f t="shared" ref="E22:N22" si="7">SUM(E19:E21)</f>
        <v>1000076</v>
      </c>
      <c r="F22" s="56">
        <f t="shared" si="7"/>
        <v>749018</v>
      </c>
      <c r="G22" s="56">
        <f t="shared" si="7"/>
        <v>202516</v>
      </c>
      <c r="H22" s="56">
        <f t="shared" si="7"/>
        <v>951534</v>
      </c>
      <c r="I22" s="57">
        <f t="shared" si="7"/>
        <v>1951610</v>
      </c>
      <c r="J22" s="56">
        <f t="shared" si="7"/>
        <v>875520</v>
      </c>
      <c r="K22" s="56">
        <f t="shared" si="7"/>
        <v>682778</v>
      </c>
      <c r="L22" s="56">
        <f t="shared" si="7"/>
        <v>154669</v>
      </c>
      <c r="M22" s="56">
        <f t="shared" si="7"/>
        <v>837447</v>
      </c>
      <c r="N22" s="57">
        <f t="shared" si="7"/>
        <v>1712967</v>
      </c>
      <c r="O22" s="58">
        <f>+E22*100/J22-100</f>
        <v>14.226516812865498</v>
      </c>
      <c r="P22" s="58">
        <f t="shared" si="6"/>
        <v>13.623190482502181</v>
      </c>
      <c r="Q22" s="58">
        <f t="shared" si="6"/>
        <v>13.931558518056676</v>
      </c>
      <c r="R22" s="41"/>
      <c r="S22"/>
      <c r="T22" s="54"/>
      <c r="U22" s="54"/>
      <c r="V22" s="54"/>
      <c r="W22"/>
      <c r="X22" s="42"/>
      <c r="Y22" s="42"/>
      <c r="Z22" s="42"/>
      <c r="AA22" s="42"/>
      <c r="AB22"/>
      <c r="AC22"/>
    </row>
    <row r="23" spans="1:29" ht="12" customHeight="1" x14ac:dyDescent="0.2">
      <c r="A23" s="65"/>
      <c r="B23" s="66"/>
      <c r="C23" s="66"/>
      <c r="D23" s="67"/>
      <c r="E23" s="68"/>
      <c r="F23" s="68"/>
      <c r="G23" s="68"/>
      <c r="H23" s="68"/>
      <c r="I23" s="69"/>
      <c r="J23" s="68"/>
      <c r="K23" s="68"/>
      <c r="L23" s="68"/>
      <c r="M23" s="68"/>
      <c r="N23" s="69"/>
      <c r="O23" s="68"/>
      <c r="P23" s="68"/>
      <c r="Q23" s="70"/>
      <c r="R23" s="67"/>
      <c r="S23"/>
      <c r="T23"/>
      <c r="U23" s="54"/>
      <c r="V23" s="54"/>
      <c r="W23"/>
      <c r="X23" s="42"/>
      <c r="Y23" s="42"/>
      <c r="Z23" s="42"/>
      <c r="AA23" s="42"/>
      <c r="AB23"/>
      <c r="AC23"/>
    </row>
    <row r="24" spans="1:29" ht="12.75" x14ac:dyDescent="0.2">
      <c r="E24" s="42"/>
      <c r="F24" s="42"/>
      <c r="G24" s="42"/>
      <c r="H24" s="42"/>
      <c r="I24" s="42"/>
      <c r="J24" s="42"/>
      <c r="K24" s="71"/>
      <c r="L24" s="72"/>
      <c r="M24" s="42"/>
      <c r="N24" s="42"/>
      <c r="S24"/>
      <c r="T24" s="54"/>
      <c r="U24"/>
      <c r="V24"/>
      <c r="AA24"/>
      <c r="AB24"/>
    </row>
    <row r="25" spans="1:29" ht="12.75" x14ac:dyDescent="0.2">
      <c r="A25" s="47" t="s">
        <v>19</v>
      </c>
      <c r="H25" s="42"/>
      <c r="K25" s="71"/>
      <c r="L25" s="72"/>
      <c r="S25"/>
      <c r="T25" s="54"/>
      <c r="U25"/>
      <c r="V25"/>
      <c r="AA25"/>
      <c r="AB25"/>
    </row>
    <row r="26" spans="1:29" ht="12.75" x14ac:dyDescent="0.2">
      <c r="F26" s="71"/>
      <c r="G26" s="71"/>
      <c r="H26" s="71"/>
      <c r="I26" s="73"/>
      <c r="J26" s="74"/>
      <c r="K26" s="71"/>
      <c r="L26" s="72"/>
      <c r="N26" s="42"/>
      <c r="S26"/>
      <c r="T26"/>
      <c r="U26"/>
      <c r="V26"/>
      <c r="AA26"/>
      <c r="AB26"/>
    </row>
    <row r="27" spans="1:29" ht="12.75" x14ac:dyDescent="0.2">
      <c r="A27" s="4" t="s">
        <v>20</v>
      </c>
      <c r="F27" s="71"/>
      <c r="G27" s="71"/>
      <c r="H27" s="71"/>
      <c r="I27" s="75"/>
      <c r="AA27"/>
      <c r="AB27"/>
    </row>
    <row r="28" spans="1:29" ht="12.75" x14ac:dyDescent="0.2">
      <c r="A28" s="4" t="s">
        <v>21</v>
      </c>
      <c r="B28" s="63"/>
      <c r="F28" s="71"/>
      <c r="G28" s="71"/>
      <c r="H28" s="71"/>
      <c r="I28" s="71"/>
      <c r="AA28"/>
      <c r="AB28"/>
    </row>
    <row r="29" spans="1:29" ht="12.75" x14ac:dyDescent="0.2">
      <c r="F29" s="71"/>
      <c r="G29" s="71"/>
      <c r="H29" s="71"/>
      <c r="I29" s="71"/>
      <c r="AA29"/>
      <c r="AB29"/>
    </row>
    <row r="30" spans="1:29" ht="12.75" x14ac:dyDescent="0.2">
      <c r="C30" s="47"/>
      <c r="E30" s="71"/>
      <c r="F30" s="75"/>
      <c r="G30" s="75"/>
      <c r="H30" s="75"/>
      <c r="I30" s="71"/>
      <c r="AA30"/>
      <c r="AB30"/>
    </row>
    <row r="31" spans="1:29" ht="12.75" x14ac:dyDescent="0.2">
      <c r="E31" s="71"/>
      <c r="F31" s="71"/>
      <c r="G31" s="71"/>
      <c r="H31" s="71"/>
      <c r="I31" s="71"/>
      <c r="AA31"/>
      <c r="AB31"/>
    </row>
    <row r="32" spans="1:29" ht="12.75" x14ac:dyDescent="0.2">
      <c r="E32" s="71"/>
      <c r="F32" s="71"/>
      <c r="G32" s="71"/>
      <c r="H32" s="71"/>
      <c r="I32" s="71"/>
      <c r="AA32"/>
      <c r="AB32"/>
    </row>
    <row r="33" spans="8:8" x14ac:dyDescent="0.2">
      <c r="H33" s="71"/>
    </row>
    <row r="34" spans="8:8" x14ac:dyDescent="0.2">
      <c r="H34" s="71"/>
    </row>
    <row r="35" spans="8:8" x14ac:dyDescent="0.2">
      <c r="H35" s="71"/>
    </row>
  </sheetData>
  <mergeCells count="3">
    <mergeCell ref="I1:J1"/>
    <mergeCell ref="J2:N2"/>
    <mergeCell ref="O3:R3"/>
  </mergeCells>
  <pageMargins left="0.17" right="0.17" top="0.39370078740157483" bottom="0.51181102362204722" header="0.31496062992125984" footer="0.19685039370078741"/>
  <pageSetup paperSize="9" scale="8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83C12-BE7C-401C-AAD7-3FF964A92CD8}">
  <sheetPr>
    <tabColor rgb="FFFFC000"/>
  </sheetPr>
  <dimension ref="A1:Z35"/>
  <sheetViews>
    <sheetView zoomScaleNormal="100" workbookViewId="0">
      <selection activeCell="F35" sqref="F35"/>
    </sheetView>
  </sheetViews>
  <sheetFormatPr defaultColWidth="9.140625" defaultRowHeight="12" x14ac:dyDescent="0.2"/>
  <cols>
    <col min="1" max="2" width="2.7109375" style="4" customWidth="1"/>
    <col min="3" max="6" width="10.7109375" style="4" customWidth="1"/>
    <col min="7" max="7" width="7.7109375" style="4" customWidth="1"/>
    <col min="8" max="9" width="10.7109375" style="4" customWidth="1"/>
    <col min="10" max="10" width="7.7109375" style="4" customWidth="1"/>
    <col min="11" max="11" width="1.140625" style="4" customWidth="1"/>
    <col min="12" max="13" width="10.7109375" style="4" customWidth="1"/>
    <col min="14" max="14" width="7.42578125" style="4" customWidth="1"/>
    <col min="15" max="16" width="10.7109375" style="4" bestFit="1" customWidth="1"/>
    <col min="17" max="17" width="7.7109375" style="4" customWidth="1"/>
    <col min="18" max="18" width="2.85546875" style="4" customWidth="1"/>
    <col min="19" max="19" width="2.28515625" style="4" customWidth="1"/>
    <col min="20" max="20" width="8.140625" style="4" customWidth="1"/>
    <col min="21" max="16384" width="9.140625" style="4"/>
  </cols>
  <sheetData>
    <row r="1" spans="1:26" ht="33.75" customHeight="1" x14ac:dyDescent="0.2">
      <c r="A1" s="1"/>
      <c r="B1" s="1"/>
      <c r="C1" s="2" t="s">
        <v>22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77"/>
      <c r="Y1"/>
      <c r="Z1"/>
    </row>
    <row r="2" spans="1:26" ht="18" customHeight="1" x14ac:dyDescent="0.2">
      <c r="A2" s="78"/>
      <c r="B2" s="79"/>
      <c r="C2" s="79"/>
      <c r="D2" s="80"/>
      <c r="E2" s="81" t="s">
        <v>23</v>
      </c>
      <c r="F2" s="82"/>
      <c r="G2" s="6"/>
      <c r="H2" s="82"/>
      <c r="I2" s="6"/>
      <c r="J2" s="6"/>
      <c r="K2" s="83"/>
      <c r="L2" s="84" t="s">
        <v>24</v>
      </c>
      <c r="M2" s="82"/>
      <c r="N2" s="82"/>
      <c r="O2" s="82"/>
      <c r="P2" s="85"/>
      <c r="Q2" s="10"/>
      <c r="R2" s="86"/>
    </row>
    <row r="3" spans="1:26" ht="18" customHeight="1" x14ac:dyDescent="0.2">
      <c r="A3" s="17" t="s">
        <v>25</v>
      </c>
      <c r="B3" s="87"/>
      <c r="C3" s="87"/>
      <c r="D3" s="88"/>
      <c r="E3" s="89" t="str">
        <f>'[1]Pivo Mow - Mtow - Passengers'!B3</f>
        <v>January</v>
      </c>
      <c r="F3" s="90"/>
      <c r="G3" s="91"/>
      <c r="H3" s="92" t="s">
        <v>26</v>
      </c>
      <c r="I3" s="90"/>
      <c r="J3" s="90"/>
      <c r="K3" s="93"/>
      <c r="L3" s="94" t="str">
        <f>E3</f>
        <v>January</v>
      </c>
      <c r="M3" s="90"/>
      <c r="N3" s="91"/>
      <c r="O3" s="92" t="s">
        <v>26</v>
      </c>
      <c r="P3" s="90"/>
      <c r="Q3" s="91"/>
      <c r="R3" s="86"/>
    </row>
    <row r="4" spans="1:26" ht="18" customHeight="1" x14ac:dyDescent="0.2">
      <c r="A4" s="95"/>
      <c r="B4" s="96"/>
      <c r="C4" s="96"/>
      <c r="D4" s="97"/>
      <c r="E4" s="98" t="str">
        <f>'[1]Pivo Mow - Mtow - Passengers'!C6</f>
        <v>2025</v>
      </c>
      <c r="F4" s="99" t="str">
        <f>'[1]Pivo Mow - Mtow - Passengers'!U6</f>
        <v>2024</v>
      </c>
      <c r="G4" s="36" t="s">
        <v>27</v>
      </c>
      <c r="H4" s="99" t="str">
        <f>E4</f>
        <v>2025</v>
      </c>
      <c r="I4" s="99" t="str">
        <f>F4</f>
        <v>2024</v>
      </c>
      <c r="J4" s="35" t="s">
        <v>27</v>
      </c>
      <c r="K4" s="100"/>
      <c r="L4" s="99" t="str">
        <f>E4</f>
        <v>2025</v>
      </c>
      <c r="M4" s="99" t="str">
        <f>F4</f>
        <v>2024</v>
      </c>
      <c r="N4" s="35" t="s">
        <v>27</v>
      </c>
      <c r="O4" s="98" t="str">
        <f>E4</f>
        <v>2025</v>
      </c>
      <c r="P4" s="99" t="str">
        <f>F4</f>
        <v>2024</v>
      </c>
      <c r="Q4" s="36" t="s">
        <v>27</v>
      </c>
      <c r="R4" s="101"/>
    </row>
    <row r="5" spans="1:26" ht="12" customHeight="1" x14ac:dyDescent="0.2">
      <c r="A5" s="40"/>
      <c r="D5" s="41"/>
      <c r="E5" s="102"/>
      <c r="F5" s="103"/>
      <c r="G5" s="104"/>
      <c r="H5" s="105"/>
      <c r="I5" s="105"/>
      <c r="J5" s="106"/>
      <c r="K5" s="107"/>
      <c r="L5" s="108"/>
      <c r="M5" s="108"/>
      <c r="N5" s="106"/>
      <c r="O5" s="108"/>
      <c r="P5" s="108"/>
      <c r="Q5" s="106"/>
      <c r="R5" s="109"/>
    </row>
    <row r="6" spans="1:26" ht="12" customHeight="1" x14ac:dyDescent="0.2">
      <c r="A6" s="40"/>
      <c r="B6" s="47" t="s">
        <v>11</v>
      </c>
      <c r="C6" s="47"/>
      <c r="D6" s="41"/>
      <c r="E6" s="102"/>
      <c r="F6" s="110"/>
      <c r="G6" s="111"/>
      <c r="H6" s="112"/>
      <c r="J6" s="113"/>
      <c r="K6" s="107"/>
      <c r="L6" s="108"/>
      <c r="M6" s="108"/>
      <c r="N6" s="106"/>
      <c r="O6" s="108"/>
      <c r="P6" s="108"/>
      <c r="Q6" s="106"/>
      <c r="R6" s="109"/>
    </row>
    <row r="7" spans="1:26" ht="12" customHeight="1" x14ac:dyDescent="0.2">
      <c r="A7" s="40"/>
      <c r="C7" s="4" t="s">
        <v>12</v>
      </c>
      <c r="D7" s="41"/>
      <c r="E7" s="114">
        <f>'[1]Pivo Mow - Mtow - Passengers'!O9</f>
        <v>1351</v>
      </c>
      <c r="F7" s="115">
        <f>'[1]Pivo Mow - Mtow - Passengers'!AG9</f>
        <v>1407</v>
      </c>
      <c r="G7" s="116">
        <f>+(E7/F7-1)*100</f>
        <v>-3.9800995024875663</v>
      </c>
      <c r="H7" s="114">
        <f>'[1]Pivo Mow - Mtow - Passengers'!O29</f>
        <v>1351</v>
      </c>
      <c r="I7" s="115">
        <f>'[1]Pivo Mow - Mtow - Passengers'!AG29</f>
        <v>1407</v>
      </c>
      <c r="J7" s="113">
        <f>+(H7/I7-1)*100</f>
        <v>-3.9800995024875663</v>
      </c>
      <c r="K7" s="107"/>
      <c r="L7" s="117">
        <f>'[1]Pivo Mow - Mtow - Passengers'!J9</f>
        <v>31721782</v>
      </c>
      <c r="M7" s="117">
        <f>'[1]Pivo Mow - Mtow - Passengers'!AB9</f>
        <v>28468025</v>
      </c>
      <c r="N7" s="113">
        <f>+(L7/M7-1)*100</f>
        <v>11.429514341089696</v>
      </c>
      <c r="O7" s="117">
        <f>'[1]Pivo Mow - Mtow - Passengers'!J29</f>
        <v>31721782</v>
      </c>
      <c r="P7" s="117">
        <f>'[1]Pivo Mow - Mtow - Passengers'!AB29</f>
        <v>28468025</v>
      </c>
      <c r="Q7" s="113">
        <f>+(O7/P7-1)*100</f>
        <v>11.429514341089696</v>
      </c>
      <c r="R7" s="109"/>
    </row>
    <row r="8" spans="1:26" ht="12" customHeight="1" x14ac:dyDescent="0.2">
      <c r="A8" s="118" t="s">
        <v>13</v>
      </c>
      <c r="C8" s="4" t="s">
        <v>14</v>
      </c>
      <c r="D8" s="41"/>
      <c r="E8" s="114">
        <f>'[1]Pivo Mow - Mtow - Passengers'!O10</f>
        <v>13211</v>
      </c>
      <c r="F8" s="115">
        <f>'[1]Pivo Mow - Mtow - Passengers'!AG10</f>
        <v>12021</v>
      </c>
      <c r="G8" s="116">
        <f>+(E8/F8-1)*100</f>
        <v>9.8993428167373665</v>
      </c>
      <c r="H8" s="114">
        <f>'[1]Pivo Mow - Mtow - Passengers'!O30</f>
        <v>13211</v>
      </c>
      <c r="I8" s="115">
        <f>'[1]Pivo Mow - Mtow - Passengers'!AG30</f>
        <v>12021</v>
      </c>
      <c r="J8" s="113">
        <f>+(H8/I8-1)*100</f>
        <v>9.8993428167373665</v>
      </c>
      <c r="K8" s="119"/>
      <c r="L8" s="117">
        <f>'[1]Pivo Mow - Mtow - Passengers'!J10</f>
        <v>468329678</v>
      </c>
      <c r="M8" s="117">
        <f>'[1]Pivo Mow - Mtow - Passengers'!AB10</f>
        <v>421567512</v>
      </c>
      <c r="N8" s="113">
        <f>+(L8/M8-1)*100</f>
        <v>11.092450122200127</v>
      </c>
      <c r="O8" s="117">
        <f>'[1]Pivo Mow - Mtow - Passengers'!J30</f>
        <v>468329678</v>
      </c>
      <c r="P8" s="117">
        <f>'[1]Pivo Mow - Mtow - Passengers'!AB30</f>
        <v>421567512</v>
      </c>
      <c r="Q8" s="113">
        <f>+(O8/P8-1)*100</f>
        <v>11.092450122200127</v>
      </c>
      <c r="R8" s="120"/>
    </row>
    <row r="9" spans="1:26" ht="12" customHeight="1" x14ac:dyDescent="0.2">
      <c r="A9" s="118" t="s">
        <v>15</v>
      </c>
      <c r="C9" s="4" t="s">
        <v>16</v>
      </c>
      <c r="D9" s="41"/>
      <c r="E9" s="114">
        <f>'[1]Pivo Mow - Mtow - Passengers'!O11</f>
        <v>1231</v>
      </c>
      <c r="F9" s="115">
        <f>'[1]Pivo Mow - Mtow - Passengers'!AG11</f>
        <v>1121</v>
      </c>
      <c r="G9" s="116">
        <f>+(E9/F9-1)*100</f>
        <v>9.8126672613737753</v>
      </c>
      <c r="H9" s="114">
        <f>'[1]Pivo Mow - Mtow - Passengers'!O31</f>
        <v>1231</v>
      </c>
      <c r="I9" s="115">
        <f>'[1]Pivo Mow - Mtow - Passengers'!AG31</f>
        <v>1121</v>
      </c>
      <c r="J9" s="113">
        <f>+(H9/I9-1)*100</f>
        <v>9.8126672613737753</v>
      </c>
      <c r="K9" s="119"/>
      <c r="L9" s="117">
        <f>'[1]Pivo Mow - Mtow - Passengers'!J11</f>
        <v>142007555</v>
      </c>
      <c r="M9" s="117">
        <f>'[1]Pivo Mow - Mtow - Passengers'!AB11</f>
        <v>125803821</v>
      </c>
      <c r="N9" s="113">
        <f>+(L9/M9-1)*100</f>
        <v>12.88016045236018</v>
      </c>
      <c r="O9" s="117">
        <f>'[1]Pivo Mow - Mtow - Passengers'!J31</f>
        <v>142007555</v>
      </c>
      <c r="P9" s="117">
        <f>'[1]Pivo Mow - Mtow - Passengers'!AB31</f>
        <v>125803821</v>
      </c>
      <c r="Q9" s="113">
        <f>+(O9/P9-1)*100</f>
        <v>12.88016045236018</v>
      </c>
      <c r="R9" s="120"/>
    </row>
    <row r="10" spans="1:26" ht="12" customHeight="1" x14ac:dyDescent="0.2">
      <c r="A10" s="40"/>
      <c r="C10" s="47" t="s">
        <v>5</v>
      </c>
      <c r="D10" s="41"/>
      <c r="E10" s="121">
        <f>SUM(E7:E9)</f>
        <v>15793</v>
      </c>
      <c r="F10" s="122">
        <f>SUM(F7:F9)</f>
        <v>14549</v>
      </c>
      <c r="G10" s="123">
        <f>+(E10/F10-1)*100</f>
        <v>8.5504158361399352</v>
      </c>
      <c r="H10" s="121">
        <f>SUM(H7:H9)</f>
        <v>15793</v>
      </c>
      <c r="I10" s="122">
        <f>SUM(I7:I9)</f>
        <v>14549</v>
      </c>
      <c r="J10" s="124">
        <f>+(H10/I10-1)*100</f>
        <v>8.5504158361399352</v>
      </c>
      <c r="K10" s="125"/>
      <c r="L10" s="126">
        <f>SUM(L7:L9)</f>
        <v>642059015</v>
      </c>
      <c r="M10" s="126">
        <f>SUM(M7:M9)</f>
        <v>575839358</v>
      </c>
      <c r="N10" s="124">
        <f>+(L10/M10-1)*100</f>
        <v>11.499675400791197</v>
      </c>
      <c r="O10" s="127">
        <f>SUM(O7:O9)</f>
        <v>642059015</v>
      </c>
      <c r="P10" s="127">
        <f>SUM(P7:P9)</f>
        <v>575839358</v>
      </c>
      <c r="Q10" s="124">
        <f>+(O10/P10-1)*100</f>
        <v>11.499675400791197</v>
      </c>
      <c r="R10" s="128"/>
    </row>
    <row r="11" spans="1:26" ht="12" customHeight="1" x14ac:dyDescent="0.2">
      <c r="A11" s="40"/>
      <c r="D11" s="41"/>
      <c r="E11" s="129"/>
      <c r="F11" s="130"/>
      <c r="G11" s="131"/>
      <c r="H11" s="130"/>
      <c r="I11" s="130"/>
      <c r="J11" s="111"/>
      <c r="K11" s="119"/>
      <c r="L11" s="132"/>
      <c r="M11" s="132"/>
      <c r="N11" s="111"/>
      <c r="O11" s="133"/>
      <c r="P11" s="133"/>
      <c r="Q11" s="111"/>
      <c r="R11" s="134"/>
    </row>
    <row r="12" spans="1:26" ht="12" customHeight="1" x14ac:dyDescent="0.2">
      <c r="A12" s="135"/>
      <c r="B12" s="47" t="s">
        <v>17</v>
      </c>
      <c r="C12" s="47"/>
      <c r="D12" s="41"/>
      <c r="E12" s="129"/>
      <c r="F12" s="130"/>
      <c r="G12" s="131"/>
      <c r="H12" s="130"/>
      <c r="I12" s="130"/>
      <c r="J12" s="113"/>
      <c r="K12" s="119"/>
      <c r="L12" s="132"/>
      <c r="M12" s="132"/>
      <c r="N12" s="113"/>
      <c r="O12" s="133"/>
      <c r="P12" s="133"/>
      <c r="Q12" s="113"/>
      <c r="R12" s="109"/>
    </row>
    <row r="13" spans="1:26" ht="12" customHeight="1" x14ac:dyDescent="0.2">
      <c r="A13" s="135"/>
      <c r="C13" s="4" t="s">
        <v>12</v>
      </c>
      <c r="D13" s="41"/>
      <c r="E13" s="114">
        <f>'[1]Pivo Mow - Mtow - Passengers'!O13</f>
        <v>107</v>
      </c>
      <c r="F13" s="115">
        <f>'[1]Pivo Mow - Mtow - Passengers'!AG13</f>
        <v>146</v>
      </c>
      <c r="G13" s="116">
        <f>+(E13/F13-1)*100</f>
        <v>-26.712328767123282</v>
      </c>
      <c r="H13" s="114">
        <f>'[1]Pivo Mow - Mtow - Passengers'!O33</f>
        <v>107</v>
      </c>
      <c r="I13" s="115">
        <f>'[1]Pivo Mow - Mtow - Passengers'!AG33</f>
        <v>146</v>
      </c>
      <c r="J13" s="113">
        <f>+(H13/I13-1)*100</f>
        <v>-26.712328767123282</v>
      </c>
      <c r="K13" s="119"/>
      <c r="L13" s="117">
        <f>'[1]Pivo Mow - Mtow - Passengers'!J13</f>
        <v>2312792</v>
      </c>
      <c r="M13" s="117">
        <f>'[1]Pivo Mow - Mtow - Passengers'!AB13</f>
        <v>2877003</v>
      </c>
      <c r="N13" s="113">
        <f>+(L13/M13-1)*100</f>
        <v>-19.611067489328306</v>
      </c>
      <c r="O13" s="117">
        <f>'[1]Pivo Mow - Mtow - Passengers'!J33</f>
        <v>2312792</v>
      </c>
      <c r="P13" s="117">
        <f>'[1]Pivo Mow - Mtow - Passengers'!AB33</f>
        <v>2877003</v>
      </c>
      <c r="Q13" s="113">
        <f>+(O13/P13-1)*100</f>
        <v>-19.611067489328306</v>
      </c>
      <c r="R13" s="109"/>
    </row>
    <row r="14" spans="1:26" ht="12" customHeight="1" x14ac:dyDescent="0.2">
      <c r="A14" s="118" t="s">
        <v>13</v>
      </c>
      <c r="C14" s="4" t="s">
        <v>14</v>
      </c>
      <c r="D14" s="41"/>
      <c r="E14" s="114">
        <f>'[1]Pivo Mow - Mtow - Passengers'!O14</f>
        <v>739</v>
      </c>
      <c r="F14" s="115">
        <f>'[1]Pivo Mow - Mtow - Passengers'!AG14</f>
        <v>715</v>
      </c>
      <c r="G14" s="116">
        <f>+(E14/F14-1)*100</f>
        <v>3.3566433566433629</v>
      </c>
      <c r="H14" s="114">
        <f>'[1]Pivo Mow - Mtow - Passengers'!O34</f>
        <v>739</v>
      </c>
      <c r="I14" s="115">
        <f>'[1]Pivo Mow - Mtow - Passengers'!AG34</f>
        <v>715</v>
      </c>
      <c r="J14" s="113">
        <f>+(H14/I14-1)*100</f>
        <v>3.3566433566433629</v>
      </c>
      <c r="K14" s="119"/>
      <c r="L14" s="117">
        <f>'[1]Pivo Mow - Mtow - Passengers'!J14</f>
        <v>25691840</v>
      </c>
      <c r="M14" s="117">
        <f>'[1]Pivo Mow - Mtow - Passengers'!AB14</f>
        <v>25862059</v>
      </c>
      <c r="N14" s="113">
        <f>+(L14/M14-1)*100</f>
        <v>-0.65818038695217851</v>
      </c>
      <c r="O14" s="117">
        <f>'[1]Pivo Mow - Mtow - Passengers'!J34</f>
        <v>25691840</v>
      </c>
      <c r="P14" s="117">
        <f>'[1]Pivo Mow - Mtow - Passengers'!AB34</f>
        <v>25862059</v>
      </c>
      <c r="Q14" s="113">
        <f>+(O14/P14-1)*100</f>
        <v>-0.65818038695217851</v>
      </c>
      <c r="R14" s="120"/>
    </row>
    <row r="15" spans="1:26" ht="12" customHeight="1" x14ac:dyDescent="0.2">
      <c r="A15" s="118" t="s">
        <v>15</v>
      </c>
      <c r="C15" s="4" t="s">
        <v>16</v>
      </c>
      <c r="D15" s="41"/>
      <c r="E15" s="114">
        <f>'[1]Pivo Mow - Mtow - Passengers'!O15</f>
        <v>144</v>
      </c>
      <c r="F15" s="115">
        <f>'[1]Pivo Mow - Mtow - Passengers'!AG15</f>
        <v>126</v>
      </c>
      <c r="G15" s="116">
        <f>+(E15/F15-1)*100</f>
        <v>14.285714285714279</v>
      </c>
      <c r="H15" s="114">
        <f>'[1]Pivo Mow - Mtow - Passengers'!O35</f>
        <v>144</v>
      </c>
      <c r="I15" s="115">
        <f>'[1]Pivo Mow - Mtow - Passengers'!AG35</f>
        <v>126</v>
      </c>
      <c r="J15" s="124">
        <f>+(H15/I15-1)*100</f>
        <v>14.285714285714279</v>
      </c>
      <c r="K15" s="119"/>
      <c r="L15" s="117">
        <f>'[1]Pivo Mow - Mtow - Passengers'!J15</f>
        <v>13249507</v>
      </c>
      <c r="M15" s="117">
        <f>'[1]Pivo Mow - Mtow - Passengers'!AB15</f>
        <v>10681550</v>
      </c>
      <c r="N15" s="124">
        <f>+(L15/M15-1)*100</f>
        <v>24.041052094499406</v>
      </c>
      <c r="O15" s="117">
        <f>'[1]Pivo Mow - Mtow - Passengers'!J35</f>
        <v>13249507</v>
      </c>
      <c r="P15" s="117">
        <f>'[1]Pivo Mow - Mtow - Passengers'!AB35</f>
        <v>10681550</v>
      </c>
      <c r="Q15" s="124">
        <f>+(O15/P15-1)*100</f>
        <v>24.041052094499406</v>
      </c>
      <c r="R15" s="120"/>
    </row>
    <row r="16" spans="1:26" ht="12" customHeight="1" x14ac:dyDescent="0.2">
      <c r="A16" s="40"/>
      <c r="C16" s="47" t="s">
        <v>5</v>
      </c>
      <c r="D16" s="41"/>
      <c r="E16" s="121">
        <f>SUM(E13:E15)</f>
        <v>990</v>
      </c>
      <c r="F16" s="122">
        <f>SUM(F13:F15)</f>
        <v>987</v>
      </c>
      <c r="G16" s="123">
        <f>+(E16/F16-1)*100</f>
        <v>0.30395136778116338</v>
      </c>
      <c r="H16" s="121">
        <f>SUM(H13:H15)</f>
        <v>990</v>
      </c>
      <c r="I16" s="122">
        <f>SUM(I13:I15)</f>
        <v>987</v>
      </c>
      <c r="J16" s="124">
        <f>+(H16/I16-1)*100</f>
        <v>0.30395136778116338</v>
      </c>
      <c r="K16" s="125"/>
      <c r="L16" s="126">
        <f>SUM(L13:L15)</f>
        <v>41254139</v>
      </c>
      <c r="M16" s="126">
        <f>SUM(M13:M15)</f>
        <v>39420612</v>
      </c>
      <c r="N16" s="124">
        <f>+(L16/M16-1)*100</f>
        <v>4.6511885710957435</v>
      </c>
      <c r="O16" s="127">
        <f>SUM(O13:O15)</f>
        <v>41254139</v>
      </c>
      <c r="P16" s="127">
        <f>SUM(P13:P15)</f>
        <v>39420612</v>
      </c>
      <c r="Q16" s="124">
        <f>+(O16/P16-1)*100</f>
        <v>4.6511885710957435</v>
      </c>
      <c r="R16" s="128"/>
    </row>
    <row r="17" spans="1:18" ht="12" customHeight="1" x14ac:dyDescent="0.2">
      <c r="A17" s="40"/>
      <c r="D17" s="41"/>
      <c r="E17" s="129"/>
      <c r="F17" s="130"/>
      <c r="G17" s="131"/>
      <c r="H17" s="130"/>
      <c r="I17" s="130"/>
      <c r="J17" s="111"/>
      <c r="K17" s="119"/>
      <c r="L17" s="132"/>
      <c r="M17" s="132"/>
      <c r="N17" s="111"/>
      <c r="O17" s="133"/>
      <c r="P17" s="133"/>
      <c r="Q17" s="111"/>
      <c r="R17" s="134"/>
    </row>
    <row r="18" spans="1:18" ht="12" customHeight="1" x14ac:dyDescent="0.2">
      <c r="A18" s="40"/>
      <c r="B18" s="63" t="s">
        <v>18</v>
      </c>
      <c r="D18" s="41"/>
      <c r="E18" s="102"/>
      <c r="F18" s="110"/>
      <c r="G18" s="131"/>
      <c r="H18" s="110"/>
      <c r="I18" s="110"/>
      <c r="J18" s="113"/>
      <c r="K18" s="119"/>
      <c r="L18" s="108"/>
      <c r="M18" s="108"/>
      <c r="N18" s="113"/>
      <c r="O18" s="136"/>
      <c r="P18" s="136"/>
      <c r="Q18" s="113"/>
      <c r="R18" s="134"/>
    </row>
    <row r="19" spans="1:18" ht="12" customHeight="1" x14ac:dyDescent="0.2">
      <c r="A19" s="40"/>
      <c r="C19" s="4" t="s">
        <v>12</v>
      </c>
      <c r="D19" s="41"/>
      <c r="E19" s="114">
        <f t="shared" ref="E19:F21" si="0">SUM(E7,E13)</f>
        <v>1458</v>
      </c>
      <c r="F19" s="115">
        <f t="shared" si="0"/>
        <v>1553</v>
      </c>
      <c r="G19" s="116">
        <f>+(E19/F19-1)*100</f>
        <v>-6.1171925305859576</v>
      </c>
      <c r="H19" s="114">
        <f t="shared" ref="H19:I21" si="1">SUM(H7,H13)</f>
        <v>1458</v>
      </c>
      <c r="I19" s="115">
        <f t="shared" si="1"/>
        <v>1553</v>
      </c>
      <c r="J19" s="113">
        <f>+(H19/I19-1)*100</f>
        <v>-6.1171925305859576</v>
      </c>
      <c r="K19" s="119"/>
      <c r="L19" s="117">
        <f t="shared" ref="L19:M21" si="2">SUM(L7,L13)</f>
        <v>34034574</v>
      </c>
      <c r="M19" s="117">
        <f t="shared" si="2"/>
        <v>31345028</v>
      </c>
      <c r="N19" s="113">
        <f>+(L19/M19-1)*100</f>
        <v>8.5804549289284502</v>
      </c>
      <c r="O19" s="117">
        <f t="shared" ref="O19:P21" si="3">SUM(O7,O13)</f>
        <v>34034574</v>
      </c>
      <c r="P19" s="117">
        <f t="shared" si="3"/>
        <v>31345028</v>
      </c>
      <c r="Q19" s="113">
        <f>+(O19/P19-1)*100</f>
        <v>8.5804549289284502</v>
      </c>
      <c r="R19" s="134"/>
    </row>
    <row r="20" spans="1:18" ht="12" customHeight="1" x14ac:dyDescent="0.2">
      <c r="A20" s="118" t="s">
        <v>13</v>
      </c>
      <c r="C20" s="4" t="s">
        <v>14</v>
      </c>
      <c r="D20" s="41"/>
      <c r="E20" s="114">
        <f t="shared" si="0"/>
        <v>13950</v>
      </c>
      <c r="F20" s="115">
        <f t="shared" si="0"/>
        <v>12736</v>
      </c>
      <c r="G20" s="116">
        <f>+(E20/F20-1)*100</f>
        <v>9.5320351758793933</v>
      </c>
      <c r="H20" s="137">
        <f t="shared" si="1"/>
        <v>13950</v>
      </c>
      <c r="I20" s="137">
        <f t="shared" si="1"/>
        <v>12736</v>
      </c>
      <c r="J20" s="113">
        <f>+(H20/I20-1)*100</f>
        <v>9.5320351758793933</v>
      </c>
      <c r="K20" s="119"/>
      <c r="L20" s="117">
        <f t="shared" si="2"/>
        <v>494021518</v>
      </c>
      <c r="M20" s="117">
        <f t="shared" si="2"/>
        <v>447429571</v>
      </c>
      <c r="N20" s="113">
        <f>+(L20/M20-1)*100</f>
        <v>10.413247138732373</v>
      </c>
      <c r="O20" s="117">
        <f t="shared" si="3"/>
        <v>494021518</v>
      </c>
      <c r="P20" s="117">
        <f t="shared" si="3"/>
        <v>447429571</v>
      </c>
      <c r="Q20" s="113">
        <f>+(O20/P20-1)*100</f>
        <v>10.413247138732373</v>
      </c>
      <c r="R20" s="120"/>
    </row>
    <row r="21" spans="1:18" ht="12" customHeight="1" x14ac:dyDescent="0.2">
      <c r="A21" s="118" t="s">
        <v>15</v>
      </c>
      <c r="C21" s="4" t="s">
        <v>16</v>
      </c>
      <c r="D21" s="41"/>
      <c r="E21" s="114">
        <f t="shared" si="0"/>
        <v>1375</v>
      </c>
      <c r="F21" s="115">
        <f t="shared" si="0"/>
        <v>1247</v>
      </c>
      <c r="G21" s="116">
        <f>+(E21/F21-1)*100</f>
        <v>10.264635124298316</v>
      </c>
      <c r="H21" s="137">
        <f t="shared" si="1"/>
        <v>1375</v>
      </c>
      <c r="I21" s="137">
        <f t="shared" si="1"/>
        <v>1247</v>
      </c>
      <c r="J21" s="113">
        <f>+(H21/I21-1)*100</f>
        <v>10.264635124298316</v>
      </c>
      <c r="K21" s="119"/>
      <c r="L21" s="117">
        <f t="shared" si="2"/>
        <v>155257062</v>
      </c>
      <c r="M21" s="117">
        <f t="shared" si="2"/>
        <v>136485371</v>
      </c>
      <c r="N21" s="113">
        <f>+(L21/M21-1)*100</f>
        <v>13.753628584853983</v>
      </c>
      <c r="O21" s="117">
        <f t="shared" si="3"/>
        <v>155257062</v>
      </c>
      <c r="P21" s="117">
        <f t="shared" si="3"/>
        <v>136485371</v>
      </c>
      <c r="Q21" s="113">
        <f>+(O21/P21-1)*100</f>
        <v>13.753628584853983</v>
      </c>
      <c r="R21" s="120"/>
    </row>
    <row r="22" spans="1:18" ht="12" customHeight="1" x14ac:dyDescent="0.2">
      <c r="A22" s="40"/>
      <c r="C22" s="47" t="s">
        <v>5</v>
      </c>
      <c r="D22" s="60"/>
      <c r="E22" s="121">
        <f>SUM(E19:E21)</f>
        <v>16783</v>
      </c>
      <c r="F22" s="122">
        <f>SUM(F19:F21)</f>
        <v>15536</v>
      </c>
      <c r="G22" s="123">
        <f>+(E22/F22-1)*100</f>
        <v>8.0265190525231631</v>
      </c>
      <c r="H22" s="121">
        <f>SUM(H19:H21)</f>
        <v>16783</v>
      </c>
      <c r="I22" s="122">
        <f>SUM(I19:I21)</f>
        <v>15536</v>
      </c>
      <c r="J22" s="124">
        <f>+(H22/I22-1)*100</f>
        <v>8.0265190525231631</v>
      </c>
      <c r="K22" s="125"/>
      <c r="L22" s="126">
        <f>SUM(L19:L21)</f>
        <v>683313154</v>
      </c>
      <c r="M22" s="126">
        <f>SUM(M19:M21)</f>
        <v>615259970</v>
      </c>
      <c r="N22" s="124">
        <f>+(L22/M22-1)*100</f>
        <v>11.060882767978541</v>
      </c>
      <c r="O22" s="126">
        <f>SUM(O19:O21)</f>
        <v>683313154</v>
      </c>
      <c r="P22" s="126">
        <f>SUM(P19:P21)</f>
        <v>615259970</v>
      </c>
      <c r="Q22" s="124">
        <f>+(O22/P22-1)*100</f>
        <v>11.060882767978541</v>
      </c>
      <c r="R22" s="128"/>
    </row>
    <row r="23" spans="1:18" ht="12" customHeight="1" x14ac:dyDescent="0.2">
      <c r="A23" s="65"/>
      <c r="B23" s="77"/>
      <c r="C23" s="66"/>
      <c r="D23" s="138"/>
      <c r="E23" s="139"/>
      <c r="F23" s="140"/>
      <c r="G23" s="141"/>
      <c r="H23" s="142"/>
      <c r="I23" s="142"/>
      <c r="J23" s="141"/>
      <c r="K23" s="119"/>
      <c r="L23" s="143"/>
      <c r="M23" s="143"/>
      <c r="N23" s="141"/>
      <c r="O23" s="144"/>
      <c r="P23" s="144"/>
      <c r="Q23" s="141"/>
      <c r="R23" s="128"/>
    </row>
    <row r="24" spans="1:18" ht="12" customHeight="1" x14ac:dyDescent="0.2">
      <c r="A24" s="40"/>
      <c r="B24" s="63"/>
      <c r="C24" s="47"/>
      <c r="D24" s="60"/>
      <c r="E24" s="145"/>
      <c r="F24" s="146"/>
      <c r="G24" s="111"/>
      <c r="H24"/>
      <c r="I24"/>
      <c r="J24" s="111"/>
      <c r="K24" s="119"/>
      <c r="L24" s="147"/>
      <c r="M24" s="147"/>
      <c r="N24" s="111"/>
      <c r="O24" s="148"/>
      <c r="P24" s="148"/>
      <c r="Q24" s="111"/>
      <c r="R24" s="128"/>
    </row>
    <row r="25" spans="1:18" ht="12" customHeight="1" x14ac:dyDescent="0.2">
      <c r="A25" s="40"/>
      <c r="B25" s="63" t="s">
        <v>28</v>
      </c>
      <c r="C25" s="47"/>
      <c r="D25" s="60"/>
      <c r="E25" s="145"/>
      <c r="F25" s="146"/>
      <c r="G25" s="111"/>
      <c r="H25"/>
      <c r="I25"/>
      <c r="J25" s="111"/>
      <c r="K25" s="119"/>
      <c r="L25" s="147"/>
      <c r="M25" s="147"/>
      <c r="N25" s="111"/>
      <c r="O25" s="148"/>
      <c r="P25" s="148"/>
      <c r="Q25" s="111"/>
      <c r="R25" s="128"/>
    </row>
    <row r="26" spans="1:18" ht="12" customHeight="1" x14ac:dyDescent="0.2">
      <c r="A26" s="40"/>
      <c r="B26" s="63"/>
      <c r="C26" s="47"/>
      <c r="D26" s="60"/>
      <c r="E26" s="145"/>
      <c r="F26" s="146"/>
      <c r="G26" s="111"/>
      <c r="H26"/>
      <c r="I26"/>
      <c r="J26" s="111"/>
      <c r="K26" s="119"/>
      <c r="L26" s="147"/>
      <c r="M26" s="147"/>
      <c r="N26" s="111"/>
      <c r="O26" s="148"/>
      <c r="P26" s="148"/>
      <c r="Q26" s="111"/>
      <c r="R26" s="128"/>
    </row>
    <row r="27" spans="1:18" ht="12" customHeight="1" x14ac:dyDescent="0.2">
      <c r="A27" s="40"/>
      <c r="C27" s="4" t="s">
        <v>29</v>
      </c>
      <c r="D27" s="60"/>
      <c r="E27" s="149">
        <f>'[1]Pivo All-cargo og pax movements'!G10</f>
        <v>16009</v>
      </c>
      <c r="F27" s="137">
        <f>'[1]Pivo All-cargo og pax movements'!M10</f>
        <v>14753</v>
      </c>
      <c r="G27" s="113">
        <f>+(E27/F27-1)*100</f>
        <v>8.5135226733545686</v>
      </c>
      <c r="H27" s="137">
        <f>'[1]Pivo All-cargo og pax movements'!G23</f>
        <v>16009</v>
      </c>
      <c r="I27" s="137">
        <f>'[1]Pivo All-cargo og pax movements'!M23</f>
        <v>14753</v>
      </c>
      <c r="J27" s="113">
        <f>+(H27/I27-1)*100</f>
        <v>8.5135226733545686</v>
      </c>
      <c r="K27" s="119"/>
      <c r="L27" s="117">
        <f>'[1]Pivo All-cargo og pax movements'!F10</f>
        <v>640846899</v>
      </c>
      <c r="M27" s="117">
        <f>'[1]Pivo All-cargo og pax movements'!L10</f>
        <v>577027830</v>
      </c>
      <c r="N27" s="113">
        <f>+(L27/M27-1)*100</f>
        <v>11.059963780256489</v>
      </c>
      <c r="O27" s="150">
        <f>'[1]Pivo All-cargo og pax movements'!F23</f>
        <v>640846899</v>
      </c>
      <c r="P27" s="150">
        <f>'[1]Pivo All-cargo og pax movements'!L23</f>
        <v>577027830</v>
      </c>
      <c r="Q27" s="113">
        <f>+(O27/P27-1)*100</f>
        <v>11.059963780256489</v>
      </c>
      <c r="R27" s="128"/>
    </row>
    <row r="28" spans="1:18" ht="12" customHeight="1" x14ac:dyDescent="0.2">
      <c r="A28" s="40"/>
      <c r="C28" s="4" t="s">
        <v>30</v>
      </c>
      <c r="D28" s="60"/>
      <c r="E28" s="149">
        <f>'[1]Pivo All-cargo og pax movements'!G11</f>
        <v>774</v>
      </c>
      <c r="F28" s="137">
        <f>'[1]Pivo All-cargo og pax movements'!M11</f>
        <v>783</v>
      </c>
      <c r="G28" s="113">
        <f>+(E28/F28-1)*100</f>
        <v>-1.1494252873563204</v>
      </c>
      <c r="H28" s="137">
        <f>'[1]Pivo All-cargo og pax movements'!G24</f>
        <v>774</v>
      </c>
      <c r="I28" s="137">
        <f>'[1]Pivo All-cargo og pax movements'!M24</f>
        <v>783</v>
      </c>
      <c r="J28" s="113">
        <f>+(H28/I28-1)*100</f>
        <v>-1.1494252873563204</v>
      </c>
      <c r="K28" s="119"/>
      <c r="L28" s="117">
        <f>'[1]Pivo All-cargo og pax movements'!F11</f>
        <v>42466255</v>
      </c>
      <c r="M28" s="117">
        <f>'[1]Pivo All-cargo og pax movements'!L11</f>
        <v>38232140</v>
      </c>
      <c r="N28" s="113">
        <f>+(L28/M28-1)*100</f>
        <v>11.074752812685862</v>
      </c>
      <c r="O28" s="150">
        <f>'[1]Pivo All-cargo og pax movements'!F24</f>
        <v>42466255</v>
      </c>
      <c r="P28" s="150">
        <f>'[1]Pivo All-cargo og pax movements'!L24</f>
        <v>38232140</v>
      </c>
      <c r="Q28" s="113">
        <f>+(O28/P28-1)*100</f>
        <v>11.074752812685862</v>
      </c>
      <c r="R28" s="128"/>
    </row>
    <row r="29" spans="1:18" ht="12" customHeight="1" x14ac:dyDescent="0.2">
      <c r="A29" s="65"/>
      <c r="B29" s="77"/>
      <c r="C29" s="77"/>
      <c r="D29" s="67"/>
      <c r="E29" s="151"/>
      <c r="F29" s="152"/>
      <c r="G29" s="141"/>
      <c r="H29" s="153"/>
      <c r="I29" s="153"/>
      <c r="J29" s="154"/>
      <c r="K29" s="155"/>
      <c r="L29" s="156"/>
      <c r="M29" s="156"/>
      <c r="N29" s="154"/>
      <c r="O29" s="157"/>
      <c r="P29" s="157"/>
      <c r="Q29" s="154"/>
      <c r="R29" s="109"/>
    </row>
    <row r="30" spans="1:18" x14ac:dyDescent="0.2"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</row>
    <row r="31" spans="1:18" x14ac:dyDescent="0.2">
      <c r="A31" s="47" t="s">
        <v>19</v>
      </c>
    </row>
    <row r="32" spans="1:18" x14ac:dyDescent="0.2">
      <c r="E32" s="42"/>
      <c r="H32" s="158"/>
      <c r="I32" s="158"/>
      <c r="J32" s="42"/>
      <c r="K32" s="42"/>
    </row>
    <row r="33" spans="1:16" x14ac:dyDescent="0.2">
      <c r="A33" s="4" t="s">
        <v>20</v>
      </c>
      <c r="H33" s="158"/>
      <c r="I33" s="158"/>
      <c r="L33" s="159"/>
      <c r="M33" s="159"/>
      <c r="P33" s="108"/>
    </row>
    <row r="34" spans="1:16" x14ac:dyDescent="0.2">
      <c r="A34" s="4" t="s">
        <v>21</v>
      </c>
    </row>
    <row r="35" spans="1:16" x14ac:dyDescent="0.2">
      <c r="O35" s="71"/>
    </row>
  </sheetData>
  <pageMargins left="0.17" right="0.17" top="0.39370078740157483" bottom="0.51181102362204722" header="0.31496062992125984" footer="0.19685039370078741"/>
  <pageSetup paperSize="9" scale="8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AFC1-AB59-48F0-B24A-DA513425C3BE}">
  <sheetPr>
    <tabColor rgb="FFFFC000"/>
  </sheetPr>
  <dimension ref="A1:S16"/>
  <sheetViews>
    <sheetView zoomScaleNormal="100" workbookViewId="0">
      <selection activeCell="F35" sqref="F35"/>
    </sheetView>
  </sheetViews>
  <sheetFormatPr defaultColWidth="9.140625" defaultRowHeight="12" x14ac:dyDescent="0.2"/>
  <cols>
    <col min="1" max="2" width="2.7109375" style="4" customWidth="1"/>
    <col min="3" max="3" width="2" style="4" customWidth="1"/>
    <col min="4" max="4" width="8.5703125" style="4" customWidth="1"/>
    <col min="5" max="5" width="5.5703125" style="4" customWidth="1"/>
    <col min="6" max="7" width="9.85546875" style="4" customWidth="1"/>
    <col min="8" max="8" width="7.42578125" style="4" customWidth="1"/>
    <col min="9" max="10" width="9.85546875" style="4" customWidth="1"/>
    <col min="11" max="11" width="7.42578125" style="4" customWidth="1"/>
    <col min="12" max="12" width="1.140625" style="4" customWidth="1"/>
    <col min="13" max="14" width="9.85546875" style="4" customWidth="1"/>
    <col min="15" max="15" width="7.42578125" style="4" customWidth="1"/>
    <col min="16" max="17" width="9.85546875" style="4" customWidth="1"/>
    <col min="18" max="18" width="7.140625" style="4" customWidth="1"/>
    <col min="19" max="20" width="2.28515625" style="4" customWidth="1"/>
    <col min="21" max="21" width="8.140625" style="4" customWidth="1"/>
    <col min="22" max="16384" width="9.140625" style="4"/>
  </cols>
  <sheetData>
    <row r="1" spans="1:19" s="4" customFormat="1" ht="33.75" customHeight="1" x14ac:dyDescent="0.2">
      <c r="A1" s="160"/>
      <c r="B1" s="160"/>
      <c r="C1" s="160"/>
      <c r="D1" s="2" t="s">
        <v>31</v>
      </c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24"/>
    </row>
    <row r="2" spans="1:19" ht="18" customHeight="1" x14ac:dyDescent="0.2">
      <c r="A2" s="78"/>
      <c r="B2" s="79"/>
      <c r="C2" s="79"/>
      <c r="D2" s="79"/>
      <c r="E2" s="80"/>
      <c r="F2" s="81" t="s">
        <v>23</v>
      </c>
      <c r="G2" s="82"/>
      <c r="H2" s="6"/>
      <c r="I2" s="82"/>
      <c r="J2" s="6"/>
      <c r="K2" s="7"/>
      <c r="L2" s="161"/>
      <c r="M2" s="81" t="s">
        <v>32</v>
      </c>
      <c r="N2" s="82"/>
      <c r="O2" s="82"/>
      <c r="P2" s="82"/>
      <c r="Q2" s="82"/>
      <c r="R2" s="7"/>
      <c r="S2" s="86"/>
    </row>
    <row r="3" spans="1:19" ht="18" customHeight="1" x14ac:dyDescent="0.2">
      <c r="A3" s="17" t="s">
        <v>33</v>
      </c>
      <c r="B3" s="92"/>
      <c r="C3" s="92"/>
      <c r="D3" s="92"/>
      <c r="E3" s="162"/>
      <c r="F3" s="163" t="str">
        <f>'[1]Pivo Roskilde'!B3</f>
        <v>January</v>
      </c>
      <c r="G3" s="18"/>
      <c r="H3" s="19"/>
      <c r="I3" s="92" t="s">
        <v>26</v>
      </c>
      <c r="J3" s="18"/>
      <c r="K3" s="19"/>
      <c r="L3" s="164"/>
      <c r="M3" s="163" t="str">
        <f>F3</f>
        <v>January</v>
      </c>
      <c r="N3" s="165"/>
      <c r="O3" s="19"/>
      <c r="P3" s="92" t="s">
        <v>26</v>
      </c>
      <c r="Q3" s="18"/>
      <c r="R3" s="19"/>
      <c r="S3" s="86"/>
    </row>
    <row r="4" spans="1:19" ht="18" customHeight="1" x14ac:dyDescent="0.2">
      <c r="A4" s="95"/>
      <c r="B4" s="96"/>
      <c r="C4" s="96"/>
      <c r="D4" s="96"/>
      <c r="E4" s="97"/>
      <c r="F4" s="166">
        <f>'[1]Pivo Roskilde'!C6</f>
        <v>2025</v>
      </c>
      <c r="G4" s="167">
        <f>'[1]Pivo Roskilde'!D6</f>
        <v>2024</v>
      </c>
      <c r="H4" s="168" t="s">
        <v>27</v>
      </c>
      <c r="I4" s="166">
        <f>'[1]Pivo Roskilde'!C22</f>
        <v>2025</v>
      </c>
      <c r="J4" s="167">
        <f>'[1]Pivo Roskilde'!D22</f>
        <v>2024</v>
      </c>
      <c r="K4" s="168" t="s">
        <v>27</v>
      </c>
      <c r="L4" s="169"/>
      <c r="M4" s="166">
        <f>F4</f>
        <v>2025</v>
      </c>
      <c r="N4" s="167">
        <f>G4</f>
        <v>2024</v>
      </c>
      <c r="O4" s="169" t="s">
        <v>27</v>
      </c>
      <c r="P4" s="166">
        <f>I4</f>
        <v>2025</v>
      </c>
      <c r="Q4" s="167">
        <f>J4</f>
        <v>2024</v>
      </c>
      <c r="R4" s="168" t="s">
        <v>27</v>
      </c>
      <c r="S4" s="101"/>
    </row>
    <row r="5" spans="1:19" x14ac:dyDescent="0.2">
      <c r="A5" s="40"/>
      <c r="E5" s="41"/>
      <c r="F5" s="102"/>
      <c r="G5" s="103"/>
      <c r="H5" s="104"/>
      <c r="I5" s="105"/>
      <c r="J5" s="105"/>
      <c r="K5" s="106"/>
      <c r="L5" s="170"/>
      <c r="M5" s="108"/>
      <c r="N5" s="108"/>
      <c r="O5" s="106"/>
      <c r="P5" s="108"/>
      <c r="Q5" s="108"/>
      <c r="R5" s="106"/>
      <c r="S5" s="109"/>
    </row>
    <row r="6" spans="1:19" ht="12.75" x14ac:dyDescent="0.2">
      <c r="A6" s="40"/>
      <c r="C6" s="47" t="s">
        <v>34</v>
      </c>
      <c r="D6"/>
      <c r="F6" s="102">
        <f>'[1]Pivo Roskilde'!C7</f>
        <v>219</v>
      </c>
      <c r="G6" s="110">
        <f>'[1]Pivo Roskilde'!D7</f>
        <v>260</v>
      </c>
      <c r="H6" s="111">
        <f>+(F6/G6-1)*100</f>
        <v>-15.769230769230768</v>
      </c>
      <c r="I6" s="110">
        <f>'[1]Pivo Roskilde'!C23</f>
        <v>219</v>
      </c>
      <c r="J6" s="110">
        <f>'[1]Pivo Roskilde'!D23</f>
        <v>260</v>
      </c>
      <c r="K6" s="111">
        <f>+(I6/J6-1)*100</f>
        <v>-15.769230769230768</v>
      </c>
      <c r="L6" s="171"/>
      <c r="M6" s="102">
        <f>'[1]Pivo Roskilde'!C8</f>
        <v>428</v>
      </c>
      <c r="N6" s="110">
        <f>'[1]Pivo Roskilde'!D8</f>
        <v>689</v>
      </c>
      <c r="O6" s="111">
        <f>+(M6/N6-1)*100</f>
        <v>-37.880986937590713</v>
      </c>
      <c r="P6" s="102">
        <f>'[1]Pivo Roskilde'!C24</f>
        <v>428</v>
      </c>
      <c r="Q6" s="110">
        <f>'[1]Pivo Roskilde'!D24</f>
        <v>689</v>
      </c>
      <c r="R6" s="111">
        <f>+(P6/Q6-1)*100</f>
        <v>-37.880986937590713</v>
      </c>
      <c r="S6" s="120"/>
    </row>
    <row r="7" spans="1:19" ht="12.75" x14ac:dyDescent="0.2">
      <c r="A7" s="40"/>
      <c r="C7" s="47"/>
      <c r="D7"/>
      <c r="E7" s="41"/>
      <c r="F7" s="102"/>
      <c r="G7" s="110"/>
      <c r="H7" s="111"/>
      <c r="I7" s="110"/>
      <c r="J7" s="110"/>
      <c r="K7" s="111"/>
      <c r="L7" s="171"/>
      <c r="M7" s="102"/>
      <c r="N7" s="110"/>
      <c r="O7" s="111"/>
      <c r="P7" s="102"/>
      <c r="Q7" s="110"/>
      <c r="R7" s="111"/>
      <c r="S7" s="120"/>
    </row>
    <row r="8" spans="1:19" ht="12.75" x14ac:dyDescent="0.2">
      <c r="A8" s="40"/>
      <c r="C8" s="47" t="s">
        <v>35</v>
      </c>
      <c r="D8"/>
      <c r="E8" s="41"/>
      <c r="F8" s="102">
        <f>'[1]Pivo Roskilde'!C9</f>
        <v>237</v>
      </c>
      <c r="G8" s="110">
        <f>'[1]Pivo Roskilde'!D9</f>
        <v>218</v>
      </c>
      <c r="H8" s="111">
        <f>+(F8/G8-1)*100</f>
        <v>8.7155963302752326</v>
      </c>
      <c r="I8" s="110">
        <f>'[1]Pivo Roskilde'!C25</f>
        <v>237</v>
      </c>
      <c r="J8" s="110">
        <f>'[1]Pivo Roskilde'!D25</f>
        <v>218</v>
      </c>
      <c r="K8" s="111">
        <f>+(I8/J8-1)*100</f>
        <v>8.7155963302752326</v>
      </c>
      <c r="L8" s="171"/>
      <c r="M8" s="102">
        <f>'[1]Pivo Roskilde'!C10</f>
        <v>258</v>
      </c>
      <c r="N8" s="110">
        <f>'[1]Pivo Roskilde'!D10</f>
        <v>132</v>
      </c>
      <c r="O8" s="111">
        <f>+(M8/N8-1)*100</f>
        <v>95.454545454545453</v>
      </c>
      <c r="P8" s="102">
        <f>'[1]Pivo Roskilde'!C26</f>
        <v>258</v>
      </c>
      <c r="Q8" s="110">
        <f>'[1]Pivo Roskilde'!D26</f>
        <v>132</v>
      </c>
      <c r="R8" s="111">
        <f>+(P8/Q8-1)*100</f>
        <v>95.454545454545453</v>
      </c>
      <c r="S8" s="120"/>
    </row>
    <row r="9" spans="1:19" ht="12.75" x14ac:dyDescent="0.2">
      <c r="A9" s="40"/>
      <c r="C9" s="47"/>
      <c r="D9"/>
      <c r="E9" s="41"/>
      <c r="F9" s="102"/>
      <c r="G9" s="110"/>
      <c r="H9" s="111"/>
      <c r="I9" s="110"/>
      <c r="J9" s="110"/>
      <c r="K9" s="111"/>
      <c r="L9" s="171"/>
      <c r="M9" s="102"/>
      <c r="N9" s="110"/>
      <c r="O9" s="111"/>
      <c r="P9" s="102"/>
      <c r="Q9" s="110"/>
      <c r="R9" s="111"/>
      <c r="S9" s="120"/>
    </row>
    <row r="10" spans="1:19" ht="12.75" x14ac:dyDescent="0.2">
      <c r="A10" s="40"/>
      <c r="C10" s="47" t="s">
        <v>36</v>
      </c>
      <c r="D10"/>
      <c r="E10" s="41"/>
      <c r="F10" s="102">
        <f>'[1]Pivo Roskilde'!C11</f>
        <v>1274</v>
      </c>
      <c r="G10" s="110">
        <f>'[1]Pivo Roskilde'!D11</f>
        <v>1846</v>
      </c>
      <c r="H10" s="111">
        <f>+(F10/G10-1)*100</f>
        <v>-30.985915492957751</v>
      </c>
      <c r="I10" s="110">
        <f>'[1]Pivo Roskilde'!C27</f>
        <v>1274</v>
      </c>
      <c r="J10" s="110">
        <f>'[1]Pivo Roskilde'!D27</f>
        <v>1846</v>
      </c>
      <c r="K10" s="111">
        <f>+(I10/J10-1)*100</f>
        <v>-30.985915492957751</v>
      </c>
      <c r="L10" s="171"/>
      <c r="M10" s="102">
        <f>'[1]Pivo Roskilde'!C12</f>
        <v>90</v>
      </c>
      <c r="N10" s="110">
        <f>'[1]Pivo Roskilde'!D12</f>
        <v>130</v>
      </c>
      <c r="O10" s="111">
        <f>+(M10/N10-1)*100</f>
        <v>-30.76923076923077</v>
      </c>
      <c r="P10" s="102">
        <f>'[1]Pivo Roskilde'!C28</f>
        <v>90</v>
      </c>
      <c r="Q10" s="110">
        <f>'[1]Pivo Roskilde'!D28</f>
        <v>130</v>
      </c>
      <c r="R10" s="111">
        <f>+(P10/Q10-1)*100</f>
        <v>-30.76923076923077</v>
      </c>
      <c r="S10" s="128"/>
    </row>
    <row r="11" spans="1:19" ht="12.75" x14ac:dyDescent="0.2">
      <c r="A11" s="40"/>
      <c r="E11" s="41"/>
      <c r="F11" s="129"/>
      <c r="G11" s="130"/>
      <c r="H11" s="111"/>
      <c r="I11" s="130"/>
      <c r="J11" s="130"/>
      <c r="K11" s="111"/>
      <c r="L11" s="171"/>
      <c r="M11" s="129"/>
      <c r="N11" s="130"/>
      <c r="O11" s="111"/>
      <c r="P11" s="129"/>
      <c r="Q11" s="130"/>
      <c r="R11" s="111"/>
      <c r="S11" s="134"/>
    </row>
    <row r="12" spans="1:19" ht="12.75" x14ac:dyDescent="0.2">
      <c r="A12" s="40"/>
      <c r="C12" s="63" t="s">
        <v>37</v>
      </c>
      <c r="E12" s="41"/>
      <c r="F12" s="145">
        <f>SUM(F6:F10)</f>
        <v>1730</v>
      </c>
      <c r="G12" s="146">
        <f>SUM(G6:G10)</f>
        <v>2324</v>
      </c>
      <c r="H12" s="172">
        <f>+(F12/G12-1)*100</f>
        <v>-25.559380378657494</v>
      </c>
      <c r="I12" s="145">
        <f>SUM(I6:I10)</f>
        <v>1730</v>
      </c>
      <c r="J12" s="146">
        <f>SUM(J6:J10)</f>
        <v>2324</v>
      </c>
      <c r="K12" s="172">
        <f>+(I12/J12-1)*100</f>
        <v>-25.559380378657494</v>
      </c>
      <c r="L12" s="171"/>
      <c r="M12" s="145">
        <f>SUM(M6:M10)</f>
        <v>776</v>
      </c>
      <c r="N12" s="146">
        <f>SUM(N6:N10)</f>
        <v>951</v>
      </c>
      <c r="O12" s="172">
        <f>+(M12/N12-1)*100</f>
        <v>-18.401682439537325</v>
      </c>
      <c r="P12" s="145">
        <f>SUM(P6:P10)</f>
        <v>776</v>
      </c>
      <c r="Q12" s="146">
        <f>SUM(Q6:Q10)</f>
        <v>951</v>
      </c>
      <c r="R12" s="172">
        <f>+(P12/Q12-1)*100</f>
        <v>-18.401682439537325</v>
      </c>
      <c r="S12" s="134"/>
    </row>
    <row r="13" spans="1:19" ht="12.75" x14ac:dyDescent="0.2">
      <c r="A13" s="65"/>
      <c r="B13" s="77"/>
      <c r="C13" s="142"/>
      <c r="D13" s="66"/>
      <c r="E13" s="138"/>
      <c r="F13" s="139"/>
      <c r="G13" s="140"/>
      <c r="H13" s="141"/>
      <c r="I13" s="142"/>
      <c r="J13" s="142"/>
      <c r="K13" s="141"/>
      <c r="L13" s="173"/>
      <c r="M13" s="143"/>
      <c r="N13" s="143"/>
      <c r="O13" s="141"/>
      <c r="P13" s="144"/>
      <c r="Q13" s="144"/>
      <c r="R13" s="141"/>
      <c r="S13" s="128"/>
    </row>
    <row r="14" spans="1:19" x14ac:dyDescent="0.2"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x14ac:dyDescent="0.2">
      <c r="A15" s="47" t="s">
        <v>19</v>
      </c>
    </row>
    <row r="16" spans="1:19" x14ac:dyDescent="0.2">
      <c r="F16" s="42"/>
      <c r="K16" s="42"/>
      <c r="L16" s="42"/>
    </row>
  </sheetData>
  <pageMargins left="0.17" right="0.17" top="0.39370078740157483" bottom="0.51181102362204722" header="0.31496062992125984" footer="0.19685039370078741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Passengers</vt:lpstr>
      <vt:lpstr>Passengers year to date</vt:lpstr>
      <vt:lpstr>Movements</vt:lpstr>
      <vt:lpstr>Roskilde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 Bo Larsson</dc:creator>
  <cp:lastModifiedBy>Steen Bo Larsson</cp:lastModifiedBy>
  <dcterms:created xsi:type="dcterms:W3CDTF">2025-02-04T11:22:47Z</dcterms:created>
  <dcterms:modified xsi:type="dcterms:W3CDTF">2025-02-04T11:23:50Z</dcterms:modified>
</cp:coreProperties>
</file>